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90" windowWidth="37395" windowHeight="1252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F19" i="1" l="1"/>
  <c r="F10" i="1"/>
  <c r="F9" i="1"/>
  <c r="F7" i="1"/>
  <c r="F18" i="1"/>
  <c r="F13" i="1"/>
  <c r="F17" i="1"/>
  <c r="F14" i="1"/>
  <c r="F15" i="1" s="1"/>
  <c r="T6" i="1" l="1"/>
  <c r="F20" i="1"/>
  <c r="F16" i="1"/>
  <c r="F21" i="1" s="1"/>
  <c r="F23" i="1" s="1"/>
  <c r="F22" i="1" l="1"/>
</calcChain>
</file>

<file path=xl/sharedStrings.xml><?xml version="1.0" encoding="utf-8"?>
<sst xmlns="http://schemas.openxmlformats.org/spreadsheetml/2006/main" count="79" uniqueCount="66">
  <si>
    <t>Yaw Rate</t>
  </si>
  <si>
    <t>a</t>
  </si>
  <si>
    <t>b</t>
  </si>
  <si>
    <t>m</t>
  </si>
  <si>
    <t>rad/s</t>
  </si>
  <si>
    <t>Vehicle Speed</t>
  </si>
  <si>
    <t>m/s</t>
  </si>
  <si>
    <t>Longitudinal Velocity</t>
  </si>
  <si>
    <t>Lateral Velocity</t>
  </si>
  <si>
    <t>Path Radius</t>
  </si>
  <si>
    <t>Time Increment</t>
  </si>
  <si>
    <t>s</t>
  </si>
  <si>
    <t>Distance Travelled</t>
  </si>
  <si>
    <t>Attitude Angle</t>
  </si>
  <si>
    <t>degrees</t>
  </si>
  <si>
    <t>Front Slip Angle</t>
  </si>
  <si>
    <t>Rear Slip Angle</t>
  </si>
  <si>
    <t>R</t>
  </si>
  <si>
    <t>t</t>
  </si>
  <si>
    <t>V</t>
  </si>
  <si>
    <t>Distance; CoG to Front Axle</t>
  </si>
  <si>
    <t>Distance; CoG to Rear Axle</t>
  </si>
  <si>
    <t>v</t>
  </si>
  <si>
    <t>u</t>
  </si>
  <si>
    <t>r</t>
  </si>
  <si>
    <t>β</t>
  </si>
  <si>
    <r>
      <t>α</t>
    </r>
    <r>
      <rPr>
        <vertAlign val="subscript"/>
        <sz val="11"/>
        <color theme="1"/>
        <rFont val="Calibri"/>
        <family val="2"/>
        <scheme val="minor"/>
      </rPr>
      <t>F</t>
    </r>
  </si>
  <si>
    <r>
      <t>α</t>
    </r>
    <r>
      <rPr>
        <vertAlign val="subscript"/>
        <sz val="11"/>
        <color theme="1"/>
        <rFont val="Calibri"/>
        <family val="2"/>
        <scheme val="minor"/>
      </rPr>
      <t>R</t>
    </r>
  </si>
  <si>
    <t>arctan(u/v)</t>
  </si>
  <si>
    <t>V/R</t>
  </si>
  <si>
    <t>V*t</t>
  </si>
  <si>
    <t>Steering Angle</t>
  </si>
  <si>
    <t>δ</t>
  </si>
  <si>
    <t>Tires, Suspension and Handling, 2nd Ed, p.351</t>
  </si>
  <si>
    <t>Race Car Vehicle Dynamics, p.127</t>
  </si>
  <si>
    <r>
      <t>k</t>
    </r>
    <r>
      <rPr>
        <vertAlign val="subscript"/>
        <sz val="11"/>
        <color theme="1"/>
        <rFont val="Calibri"/>
        <family val="2"/>
        <scheme val="minor"/>
      </rPr>
      <t>U</t>
    </r>
  </si>
  <si>
    <t>A</t>
  </si>
  <si>
    <t>Tires, Suspension and Handling, 2nd Ed, p.350</t>
  </si>
  <si>
    <r>
      <t>C</t>
    </r>
    <r>
      <rPr>
        <vertAlign val="subscript"/>
        <sz val="11"/>
        <color theme="1"/>
        <rFont val="Calibri"/>
        <family val="2"/>
        <scheme val="minor"/>
      </rPr>
      <t>αf</t>
    </r>
    <r>
      <rPr>
        <sz val="11"/>
        <color theme="1"/>
        <rFont val="Calibri"/>
        <family val="2"/>
        <scheme val="minor"/>
      </rPr>
      <t/>
    </r>
  </si>
  <si>
    <r>
      <t>C</t>
    </r>
    <r>
      <rPr>
        <vertAlign val="subscript"/>
        <sz val="11"/>
        <color theme="1"/>
        <rFont val="Calibri"/>
        <family val="2"/>
        <scheme val="minor"/>
      </rPr>
      <t>αr</t>
    </r>
  </si>
  <si>
    <t>Vehicle Mass</t>
  </si>
  <si>
    <t>kg</t>
  </si>
  <si>
    <t>Wheelbase</t>
  </si>
  <si>
    <t>L</t>
  </si>
  <si>
    <t>d</t>
  </si>
  <si>
    <t>a+b</t>
  </si>
  <si>
    <r>
      <t>(L/R) + (k</t>
    </r>
    <r>
      <rPr>
        <vertAlign val="subscript"/>
        <sz val="11"/>
        <color theme="1"/>
        <rFont val="Calibri"/>
        <family val="2"/>
        <scheme val="minor"/>
      </rPr>
      <t>U</t>
    </r>
    <r>
      <rPr>
        <sz val="11"/>
        <color theme="1"/>
        <rFont val="Calibri"/>
        <family val="2"/>
        <scheme val="minor"/>
      </rPr>
      <t>*A)</t>
    </r>
  </si>
  <si>
    <r>
      <t>(m/2L) * [(b/C</t>
    </r>
    <r>
      <rPr>
        <vertAlign val="subscript"/>
        <sz val="11"/>
        <color theme="1"/>
        <rFont val="Calibri"/>
        <family val="2"/>
        <scheme val="minor"/>
      </rPr>
      <t>αf</t>
    </r>
    <r>
      <rPr>
        <sz val="11"/>
        <color theme="1"/>
        <rFont val="Calibri"/>
        <family val="2"/>
        <scheme val="minor"/>
      </rPr>
      <t>) - (a/C</t>
    </r>
    <r>
      <rPr>
        <vertAlign val="subscript"/>
        <sz val="11"/>
        <color theme="1"/>
        <rFont val="Calibri"/>
        <family val="2"/>
        <scheme val="minor"/>
      </rPr>
      <t>αr</t>
    </r>
    <r>
      <rPr>
        <sz val="11"/>
        <color theme="1"/>
        <rFont val="Calibri"/>
        <family val="2"/>
        <scheme val="minor"/>
      </rPr>
      <t>)]</t>
    </r>
  </si>
  <si>
    <t>Tires, Suspension and Handling, 2nd Ed, p.346</t>
  </si>
  <si>
    <r>
      <t>V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/R</t>
    </r>
  </si>
  <si>
    <t>Lateral Acceleration</t>
  </si>
  <si>
    <r>
      <t>m/s</t>
    </r>
    <r>
      <rPr>
        <vertAlign val="superscript"/>
        <sz val="11"/>
        <color theme="1"/>
        <rFont val="Calibri"/>
        <family val="2"/>
        <scheme val="minor"/>
      </rPr>
      <t>2</t>
    </r>
  </si>
  <si>
    <t>Understeer Gradient</t>
  </si>
  <si>
    <t>Front Tyre Lateral Slip Stiff.</t>
  </si>
  <si>
    <t>Rear Tyre Lateral Slip Stiff.</t>
  </si>
  <si>
    <t>N/degree</t>
  </si>
  <si>
    <r>
      <t>deg.s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/m</t>
    </r>
  </si>
  <si>
    <t>+ve = understeer, -ve = oversteer   - p.362</t>
  </si>
  <si>
    <t>Slip angles are normally negative in a RH turn   - p.137</t>
  </si>
  <si>
    <t>Race Car Vehicle Dynamics, p.147</t>
  </si>
  <si>
    <r>
      <t>α</t>
    </r>
    <r>
      <rPr>
        <vertAlign val="subscript"/>
        <sz val="11"/>
        <color theme="1"/>
        <rFont val="Calibri"/>
        <family val="2"/>
        <scheme val="minor"/>
      </rPr>
      <t>R</t>
    </r>
    <r>
      <rPr>
        <sz val="11"/>
        <color theme="1"/>
        <rFont val="Calibri"/>
        <family val="2"/>
        <scheme val="minor"/>
      </rPr>
      <t xml:space="preserve"> = β - (br/V)</t>
    </r>
  </si>
  <si>
    <t>Race Car Vehicle Dynamics, p.148</t>
  </si>
  <si>
    <r>
      <t>α</t>
    </r>
    <r>
      <rPr>
        <vertAlign val="subscript"/>
        <sz val="11"/>
        <color theme="1"/>
        <rFont val="Calibri"/>
        <family val="2"/>
        <scheme val="minor"/>
      </rPr>
      <t>F</t>
    </r>
    <r>
      <rPr>
        <sz val="11"/>
        <color theme="1"/>
        <rFont val="Calibri"/>
        <family val="2"/>
        <scheme val="minor"/>
      </rPr>
      <t xml:space="preserve"> = β + (ar/V) - δ</t>
    </r>
  </si>
  <si>
    <t>%</t>
  </si>
  <si>
    <t>Weight on Rear Axle</t>
  </si>
  <si>
    <t>JSAE 20037038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</si>
</sst>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4" x14ac:knownFonts="1">
    <font>
      <sz val="11"/>
      <color theme="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vertAlign val="superscript"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Border="1"/>
    <xf numFmtId="164" fontId="0" fillId="0" borderId="0" xfId="0" applyNumberFormat="1" applyFill="1"/>
    <xf numFmtId="2" fontId="0" fillId="0" borderId="0" xfId="0" applyNumberFormat="1" applyFill="1"/>
    <xf numFmtId="0" fontId="0" fillId="0" borderId="0" xfId="0" applyAlignment="1"/>
    <xf numFmtId="0" fontId="0" fillId="0" borderId="0" xfId="0" applyFont="1" applyFill="1" applyAlignment="1"/>
    <xf numFmtId="0" fontId="2" fillId="0" borderId="0" xfId="0" applyFont="1" applyFill="1" applyAlignment="1"/>
    <xf numFmtId="0" fontId="0" fillId="0" borderId="1" xfId="0" applyFill="1" applyBorder="1"/>
    <xf numFmtId="0" fontId="0" fillId="0" borderId="0" xfId="0" quotePrefix="1"/>
    <xf numFmtId="0" fontId="0" fillId="0" borderId="0" xfId="0" applyFill="1"/>
    <xf numFmtId="0" fontId="0" fillId="0" borderId="0" xfId="0" applyFill="1" applyBorder="1"/>
    <xf numFmtId="164" fontId="0" fillId="0" borderId="0" xfId="0" applyNumberFormat="1" applyFill="1" applyBorder="1"/>
    <xf numFmtId="0" fontId="0" fillId="0" borderId="0" xfId="0" quotePrefix="1" applyFill="1"/>
    <xf numFmtId="2" fontId="0" fillId="0" borderId="1" xfId="0" applyNumberForma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U25"/>
  <sheetViews>
    <sheetView tabSelected="1" workbookViewId="0">
      <selection activeCell="H30" sqref="H30"/>
    </sheetView>
  </sheetViews>
  <sheetFormatPr defaultRowHeight="15" x14ac:dyDescent="0.25"/>
  <cols>
    <col min="6" max="6" width="9.140625" style="9"/>
  </cols>
  <sheetData>
    <row r="3" spans="2:21" x14ac:dyDescent="0.25">
      <c r="B3" t="s">
        <v>5</v>
      </c>
      <c r="E3" t="s">
        <v>19</v>
      </c>
      <c r="F3" s="7">
        <v>25</v>
      </c>
      <c r="G3" t="s">
        <v>6</v>
      </c>
    </row>
    <row r="4" spans="2:21" x14ac:dyDescent="0.25">
      <c r="B4" t="s">
        <v>10</v>
      </c>
      <c r="E4" t="s">
        <v>18</v>
      </c>
      <c r="F4" s="7">
        <v>0.1</v>
      </c>
      <c r="G4" t="s">
        <v>11</v>
      </c>
    </row>
    <row r="5" spans="2:21" x14ac:dyDescent="0.25">
      <c r="B5" t="s">
        <v>9</v>
      </c>
      <c r="E5" t="s">
        <v>17</v>
      </c>
      <c r="F5" s="7">
        <v>40</v>
      </c>
      <c r="G5" t="s">
        <v>3</v>
      </c>
    </row>
    <row r="6" spans="2:21" x14ac:dyDescent="0.25">
      <c r="B6" t="s">
        <v>20</v>
      </c>
      <c r="E6" t="s">
        <v>1</v>
      </c>
      <c r="F6" s="7">
        <v>0.63</v>
      </c>
      <c r="G6" t="s">
        <v>3</v>
      </c>
      <c r="Q6" t="s">
        <v>64</v>
      </c>
      <c r="T6">
        <f>100*F6/F13</f>
        <v>60</v>
      </c>
      <c r="U6" t="s">
        <v>63</v>
      </c>
    </row>
    <row r="7" spans="2:21" x14ac:dyDescent="0.25">
      <c r="B7" t="s">
        <v>21</v>
      </c>
      <c r="E7" t="s">
        <v>2</v>
      </c>
      <c r="F7" s="7">
        <f>1.05-F6</f>
        <v>0.42000000000000004</v>
      </c>
      <c r="G7" t="s">
        <v>3</v>
      </c>
    </row>
    <row r="8" spans="2:21" x14ac:dyDescent="0.25">
      <c r="B8" t="s">
        <v>40</v>
      </c>
      <c r="E8" t="s">
        <v>3</v>
      </c>
      <c r="F8" s="7">
        <v>165</v>
      </c>
      <c r="G8" t="s">
        <v>41</v>
      </c>
    </row>
    <row r="9" spans="2:21" ht="18" x14ac:dyDescent="0.35">
      <c r="B9" t="s">
        <v>53</v>
      </c>
      <c r="E9" t="s">
        <v>38</v>
      </c>
      <c r="F9" s="13">
        <f>4000*2*PI()/360</f>
        <v>69.813170079773172</v>
      </c>
      <c r="G9" t="s">
        <v>55</v>
      </c>
      <c r="L9" t="s">
        <v>65</v>
      </c>
    </row>
    <row r="10" spans="2:21" ht="18" x14ac:dyDescent="0.35">
      <c r="B10" t="s">
        <v>54</v>
      </c>
      <c r="E10" t="s">
        <v>39</v>
      </c>
      <c r="F10" s="13">
        <f>10000*2*PI()/360</f>
        <v>174.53292519943295</v>
      </c>
      <c r="G10" t="s">
        <v>55</v>
      </c>
      <c r="L10" t="s">
        <v>65</v>
      </c>
    </row>
    <row r="13" spans="2:21" x14ac:dyDescent="0.25">
      <c r="B13" t="s">
        <v>42</v>
      </c>
      <c r="E13" t="s">
        <v>43</v>
      </c>
      <c r="F13" s="9">
        <f>F6+F7</f>
        <v>1.05</v>
      </c>
      <c r="G13" t="s">
        <v>3</v>
      </c>
      <c r="I13" t="s">
        <v>45</v>
      </c>
    </row>
    <row r="14" spans="2:21" x14ac:dyDescent="0.25">
      <c r="B14" s="1" t="s">
        <v>12</v>
      </c>
      <c r="C14" s="1"/>
      <c r="D14" s="1"/>
      <c r="E14" s="1" t="s">
        <v>44</v>
      </c>
      <c r="F14" s="10">
        <f>F3*F4</f>
        <v>2.5</v>
      </c>
      <c r="G14" s="1" t="s">
        <v>3</v>
      </c>
      <c r="I14" t="s">
        <v>30</v>
      </c>
    </row>
    <row r="15" spans="2:21" x14ac:dyDescent="0.25">
      <c r="B15" t="s">
        <v>7</v>
      </c>
      <c r="E15" t="s">
        <v>22</v>
      </c>
      <c r="F15" s="3">
        <f>F3*(F5*SIN(F14/F5))/SQRT(((F5-(F5*COS(F14/F5)))^2)+((F5*SIN(F14/F5))^2))</f>
        <v>24.987793962128411</v>
      </c>
      <c r="G15" t="s">
        <v>6</v>
      </c>
    </row>
    <row r="16" spans="2:21" x14ac:dyDescent="0.25">
      <c r="B16" t="s">
        <v>8</v>
      </c>
      <c r="E16" t="s">
        <v>23</v>
      </c>
      <c r="F16" s="2">
        <f>F3*(F5-(F5*COS(F14/F5)))/SQRT(((F5-(F5*COS(F14/F5)))^2)+((F5*SIN(F14/F5))^2))</f>
        <v>0.78112284963315637</v>
      </c>
      <c r="G16" t="s">
        <v>6</v>
      </c>
    </row>
    <row r="17" spans="2:17" x14ac:dyDescent="0.25">
      <c r="B17" t="s">
        <v>0</v>
      </c>
      <c r="E17" t="s">
        <v>24</v>
      </c>
      <c r="F17" s="11">
        <f>F3/F5</f>
        <v>0.625</v>
      </c>
      <c r="G17" t="s">
        <v>4</v>
      </c>
      <c r="I17" t="s">
        <v>29</v>
      </c>
    </row>
    <row r="18" spans="2:17" ht="17.25" x14ac:dyDescent="0.25">
      <c r="B18" t="s">
        <v>50</v>
      </c>
      <c r="E18" s="4" t="s">
        <v>36</v>
      </c>
      <c r="F18" s="2">
        <f>(F3^2)/F5</f>
        <v>15.625</v>
      </c>
      <c r="G18" t="s">
        <v>51</v>
      </c>
      <c r="I18" t="s">
        <v>49</v>
      </c>
      <c r="L18" t="s">
        <v>48</v>
      </c>
    </row>
    <row r="19" spans="2:17" ht="18.75" x14ac:dyDescent="0.35">
      <c r="B19" t="s">
        <v>52</v>
      </c>
      <c r="E19" t="s">
        <v>35</v>
      </c>
      <c r="F19" s="2">
        <f>(F8/(2*F13))*((F7/F9)-(F6/F10))</f>
        <v>0.18907607239317178</v>
      </c>
      <c r="G19" t="s">
        <v>56</v>
      </c>
      <c r="I19" t="s">
        <v>47</v>
      </c>
      <c r="L19" t="s">
        <v>33</v>
      </c>
      <c r="Q19" s="8" t="s">
        <v>57</v>
      </c>
    </row>
    <row r="20" spans="2:17" ht="18" x14ac:dyDescent="0.35">
      <c r="B20" t="s">
        <v>31</v>
      </c>
      <c r="E20" s="6" t="s">
        <v>32</v>
      </c>
      <c r="F20" s="2">
        <f>DEGREES(F13/F5)+(F19*F18)</f>
        <v>4.4583278433617206</v>
      </c>
      <c r="G20" t="s">
        <v>14</v>
      </c>
      <c r="I20" t="s">
        <v>46</v>
      </c>
      <c r="L20" t="s">
        <v>37</v>
      </c>
    </row>
    <row r="21" spans="2:17" x14ac:dyDescent="0.25">
      <c r="B21" t="s">
        <v>13</v>
      </c>
      <c r="E21" s="4" t="s">
        <v>25</v>
      </c>
      <c r="F21" s="2">
        <f>DEGREES(ATAN(F16/F15))</f>
        <v>1.7904931097838326</v>
      </c>
      <c r="G21" t="s">
        <v>14</v>
      </c>
      <c r="I21" t="s">
        <v>28</v>
      </c>
      <c r="L21" t="s">
        <v>34</v>
      </c>
    </row>
    <row r="22" spans="2:17" ht="18" x14ac:dyDescent="0.35">
      <c r="B22" t="s">
        <v>15</v>
      </c>
      <c r="E22" s="5" t="s">
        <v>26</v>
      </c>
      <c r="F22" s="2">
        <f>F21+DEGREES(F6*F17/F3)-F20</f>
        <v>-1.7654262062468415</v>
      </c>
      <c r="G22" t="s">
        <v>14</v>
      </c>
      <c r="I22" s="5" t="s">
        <v>62</v>
      </c>
      <c r="L22" t="s">
        <v>61</v>
      </c>
      <c r="Q22" t="s">
        <v>58</v>
      </c>
    </row>
    <row r="23" spans="2:17" ht="18" x14ac:dyDescent="0.35">
      <c r="B23" t="s">
        <v>16</v>
      </c>
      <c r="E23" s="5" t="s">
        <v>27</v>
      </c>
      <c r="F23" s="2">
        <f>F21-DEGREES(F7*F17/F3)</f>
        <v>1.188887424896468</v>
      </c>
      <c r="G23" t="s">
        <v>14</v>
      </c>
      <c r="I23" s="5" t="s">
        <v>60</v>
      </c>
      <c r="L23" t="s">
        <v>59</v>
      </c>
      <c r="Q23" t="s">
        <v>58</v>
      </c>
    </row>
    <row r="24" spans="2:17" x14ac:dyDescent="0.25">
      <c r="I24" s="5"/>
    </row>
    <row r="25" spans="2:17" x14ac:dyDescent="0.25">
      <c r="F25" s="12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-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2012-10-17T08:52:03Z</dcterms:created>
  <dcterms:modified xsi:type="dcterms:W3CDTF">2012-10-17T10:46:41Z</dcterms:modified>
</cp:coreProperties>
</file>