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e\Downloads\Eng-tips\"/>
    </mc:Choice>
  </mc:AlternateContent>
  <xr:revisionPtr revIDLastSave="0" documentId="13_ncr:1_{0E80E1B3-246F-4135-A0B8-92D79F73614D}" xr6:coauthVersionLast="45" xr6:coauthVersionMax="45" xr10:uidLastSave="{00000000-0000-0000-0000-000000000000}"/>
  <bookViews>
    <workbookView xWindow="28680" yWindow="1410" windowWidth="29040" windowHeight="15840" xr2:uid="{00000000-000D-0000-FFFF-FFFF00000000}"/>
  </bookViews>
  <sheets>
    <sheet name="Sheet1" sheetId="1" r:id="rId1"/>
  </sheets>
  <functionGroups builtInGroupCount="19"/>
  <definedNames>
    <definedName name="_xlnm.Print_Area" localSheetId="0">Sheet1!$A$1:$M$87</definedName>
    <definedName name="solver_adj" localSheetId="0" hidden="1">Sheet1!$C$34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Sheet1!$C$34</definedName>
    <definedName name="solver_lhs10" localSheetId="0" hidden="1">Sheet1!$C$34</definedName>
    <definedName name="solver_lhs11" localSheetId="0" hidden="1">Sheet1!$C$34</definedName>
    <definedName name="solver_lhs12" localSheetId="0" hidden="1">Sheet1!$C$34</definedName>
    <definedName name="solver_lhs13" localSheetId="0" hidden="1">Sheet1!$C$34</definedName>
    <definedName name="solver_lhs14" localSheetId="0" hidden="1">Sheet1!$C$34</definedName>
    <definedName name="solver_lhs15" localSheetId="0" hidden="1">Sheet1!$C$34</definedName>
    <definedName name="solver_lhs16" localSheetId="0" hidden="1">Sheet1!$C$34</definedName>
    <definedName name="solver_lhs17" localSheetId="0" hidden="1">Sheet1!$C$34</definedName>
    <definedName name="solver_lhs18" localSheetId="0" hidden="1">Sheet1!$C$34</definedName>
    <definedName name="solver_lhs19" localSheetId="0" hidden="1">Sheet1!$C$34</definedName>
    <definedName name="solver_lhs2" localSheetId="0" hidden="1">Sheet1!$C$34</definedName>
    <definedName name="solver_lhs20" localSheetId="0" hidden="1">Sheet1!$C$34</definedName>
    <definedName name="solver_lhs21" localSheetId="0" hidden="1">Sheet1!$C$34</definedName>
    <definedName name="solver_lhs22" localSheetId="0" hidden="1">Sheet1!$C$34</definedName>
    <definedName name="solver_lhs23" localSheetId="0" hidden="1">Sheet1!$C$34</definedName>
    <definedName name="solver_lhs24" localSheetId="0" hidden="1">Sheet1!$C$34</definedName>
    <definedName name="solver_lhs25" localSheetId="0" hidden="1">Sheet1!$C$34</definedName>
    <definedName name="solver_lhs26" localSheetId="0" hidden="1">Sheet1!$C$34</definedName>
    <definedName name="solver_lhs27" localSheetId="0" hidden="1">Sheet1!$C$34</definedName>
    <definedName name="solver_lhs28" localSheetId="0" hidden="1">Sheet1!$C$34</definedName>
    <definedName name="solver_lhs29" localSheetId="0" hidden="1">Sheet1!$C$34</definedName>
    <definedName name="solver_lhs3" localSheetId="0" hidden="1">Sheet1!$C$34</definedName>
    <definedName name="solver_lhs30" localSheetId="0" hidden="1">Sheet1!$C$34</definedName>
    <definedName name="solver_lhs31" localSheetId="0" hidden="1">Sheet1!$C$34</definedName>
    <definedName name="solver_lhs32" localSheetId="0" hidden="1">Sheet1!$C$34</definedName>
    <definedName name="solver_lhs33" localSheetId="0" hidden="1">Sheet1!$C$34</definedName>
    <definedName name="solver_lhs34" localSheetId="0" hidden="1">Sheet1!$C$34</definedName>
    <definedName name="solver_lhs35" localSheetId="0" hidden="1">Sheet1!$C$34</definedName>
    <definedName name="solver_lhs36" localSheetId="0" hidden="1">Sheet1!$C$34</definedName>
    <definedName name="solver_lhs37" localSheetId="0" hidden="1">Sheet1!$C$34</definedName>
    <definedName name="solver_lhs38" localSheetId="0" hidden="1">Sheet1!$C$34</definedName>
    <definedName name="solver_lhs39" localSheetId="0" hidden="1">Sheet1!$C$34</definedName>
    <definedName name="solver_lhs4" localSheetId="0" hidden="1">Sheet1!$C$34</definedName>
    <definedName name="solver_lhs40" localSheetId="0" hidden="1">Sheet1!$C$34</definedName>
    <definedName name="solver_lhs41" localSheetId="0" hidden="1">Sheet1!$C$34</definedName>
    <definedName name="solver_lhs42" localSheetId="0" hidden="1">Sheet1!$C$34</definedName>
    <definedName name="solver_lhs43" localSheetId="0" hidden="1">Sheet1!$C$34</definedName>
    <definedName name="solver_lhs44" localSheetId="0" hidden="1">Sheet1!$C$34</definedName>
    <definedName name="solver_lhs45" localSheetId="0" hidden="1">Sheet1!$C$34</definedName>
    <definedName name="solver_lhs46" localSheetId="0" hidden="1">Sheet1!$C$34</definedName>
    <definedName name="solver_lhs47" localSheetId="0" hidden="1">Sheet1!$C$34</definedName>
    <definedName name="solver_lhs48" localSheetId="0" hidden="1">Sheet1!$C$34</definedName>
    <definedName name="solver_lhs49" localSheetId="0" hidden="1">Sheet1!$C$34</definedName>
    <definedName name="solver_lhs5" localSheetId="0" hidden="1">Sheet1!$C$34</definedName>
    <definedName name="solver_lhs50" localSheetId="0" hidden="1">Sheet1!$C$34</definedName>
    <definedName name="solver_lhs51" localSheetId="0" hidden="1">Sheet1!$C$34</definedName>
    <definedName name="solver_lhs52" localSheetId="0" hidden="1">Sheet1!$C$34</definedName>
    <definedName name="solver_lhs53" localSheetId="0" hidden="1">Sheet1!$C$34</definedName>
    <definedName name="solver_lhs54" localSheetId="0" hidden="1">Sheet1!$C$34</definedName>
    <definedName name="solver_lhs55" localSheetId="0" hidden="1">Sheet1!$C$34</definedName>
    <definedName name="solver_lhs56" localSheetId="0" hidden="1">Sheet1!$C$34</definedName>
    <definedName name="solver_lhs57" localSheetId="0" hidden="1">Sheet1!$C$34</definedName>
    <definedName name="solver_lhs58" localSheetId="0" hidden="1">Sheet1!$C$34</definedName>
    <definedName name="solver_lhs59" localSheetId="0" hidden="1">Sheet1!$C$34</definedName>
    <definedName name="solver_lhs6" localSheetId="0" hidden="1">Sheet1!$C$34</definedName>
    <definedName name="solver_lhs60" localSheetId="0" hidden="1">Sheet1!$C$34</definedName>
    <definedName name="solver_lhs61" localSheetId="0" hidden="1">Sheet1!$C$34</definedName>
    <definedName name="solver_lhs62" localSheetId="0" hidden="1">Sheet1!$C$34</definedName>
    <definedName name="solver_lhs63" localSheetId="0" hidden="1">Sheet1!$C$34</definedName>
    <definedName name="solver_lhs64" localSheetId="0" hidden="1">Sheet1!$C$34</definedName>
    <definedName name="solver_lhs65" localSheetId="0" hidden="1">Sheet1!$C$34</definedName>
    <definedName name="solver_lhs66" localSheetId="0" hidden="1">Sheet1!$C$34</definedName>
    <definedName name="solver_lhs67" localSheetId="0" hidden="1">Sheet1!$C$34</definedName>
    <definedName name="solver_lhs68" localSheetId="0" hidden="1">Sheet1!$C$34</definedName>
    <definedName name="solver_lhs69" localSheetId="0" hidden="1">Sheet1!$C$34</definedName>
    <definedName name="solver_lhs7" localSheetId="0" hidden="1">Sheet1!$C$34</definedName>
    <definedName name="solver_lhs70" localSheetId="0" hidden="1">Sheet1!$C$34</definedName>
    <definedName name="solver_lhs71" localSheetId="0" hidden="1">Sheet1!$C$34</definedName>
    <definedName name="solver_lhs72" localSheetId="0" hidden="1">Sheet1!$C$34</definedName>
    <definedName name="solver_lhs73" localSheetId="0" hidden="1">Sheet1!$C$34</definedName>
    <definedName name="solver_lhs74" localSheetId="0" hidden="1">Sheet1!$C$34</definedName>
    <definedName name="solver_lhs75" localSheetId="0" hidden="1">Sheet1!$C$34</definedName>
    <definedName name="solver_lhs76" localSheetId="0" hidden="1">Sheet1!$C$34</definedName>
    <definedName name="solver_lhs77" localSheetId="0" hidden="1">Sheet1!$C$34</definedName>
    <definedName name="solver_lhs78" localSheetId="0" hidden="1">Sheet1!$C$34</definedName>
    <definedName name="solver_lhs79" localSheetId="0" hidden="1">Sheet1!$C$34</definedName>
    <definedName name="solver_lhs8" localSheetId="0" hidden="1">Sheet1!$C$34</definedName>
    <definedName name="solver_lhs80" localSheetId="0" hidden="1">Sheet1!$C$34</definedName>
    <definedName name="solver_lhs81" localSheetId="0" hidden="1">Sheet1!$C$34</definedName>
    <definedName name="solver_lhs82" localSheetId="0" hidden="1">Sheet1!$C$34</definedName>
    <definedName name="solver_lhs83" localSheetId="0" hidden="1">Sheet1!$C$34</definedName>
    <definedName name="solver_lhs84" localSheetId="0" hidden="1">Sheet1!$C$34</definedName>
    <definedName name="solver_lhs85" localSheetId="0" hidden="1">Sheet1!$C$34</definedName>
    <definedName name="solver_lhs86" localSheetId="0" hidden="1">Sheet1!$C$34</definedName>
    <definedName name="solver_lhs87" localSheetId="0" hidden="1">Sheet1!$C$34</definedName>
    <definedName name="solver_lhs88" localSheetId="0" hidden="1">Sheet1!$C$34</definedName>
    <definedName name="solver_lhs89" localSheetId="0" hidden="1">Sheet1!$C$34</definedName>
    <definedName name="solver_lhs9" localSheetId="0" hidden="1">Sheet1!$C$34</definedName>
    <definedName name="solver_lhs90" localSheetId="0" hidden="1">Sheet1!$C$34</definedName>
    <definedName name="solver_lhs91" localSheetId="0" hidden="1">Sheet1!$C$34</definedName>
    <definedName name="solver_lhs92" localSheetId="0" hidden="1">Sheet1!$C$34</definedName>
    <definedName name="solver_lhs93" localSheetId="0" hidden="1">Sheet1!$C$34</definedName>
    <definedName name="solver_lhs94" localSheetId="0" hidden="1">Sheet1!$C$34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94</definedName>
    <definedName name="solver_nwt" localSheetId="0" hidden="1">1</definedName>
    <definedName name="solver_opt" localSheetId="0" hidden="1">Sheet1!$K$36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10" localSheetId="0" hidden="1">3</definedName>
    <definedName name="solver_rel11" localSheetId="0" hidden="1">1</definedName>
    <definedName name="solver_rel12" localSheetId="0" hidden="1">3</definedName>
    <definedName name="solver_rel13" localSheetId="0" hidden="1">1</definedName>
    <definedName name="solver_rel14" localSheetId="0" hidden="1">3</definedName>
    <definedName name="solver_rel15" localSheetId="0" hidden="1">1</definedName>
    <definedName name="solver_rel16" localSheetId="0" hidden="1">3</definedName>
    <definedName name="solver_rel17" localSheetId="0" hidden="1">1</definedName>
    <definedName name="solver_rel18" localSheetId="0" hidden="1">3</definedName>
    <definedName name="solver_rel19" localSheetId="0" hidden="1">1</definedName>
    <definedName name="solver_rel2" localSheetId="0" hidden="1">3</definedName>
    <definedName name="solver_rel20" localSheetId="0" hidden="1">3</definedName>
    <definedName name="solver_rel21" localSheetId="0" hidden="1">1</definedName>
    <definedName name="solver_rel22" localSheetId="0" hidden="1">3</definedName>
    <definedName name="solver_rel23" localSheetId="0" hidden="1">1</definedName>
    <definedName name="solver_rel24" localSheetId="0" hidden="1">3</definedName>
    <definedName name="solver_rel25" localSheetId="0" hidden="1">1</definedName>
    <definedName name="solver_rel26" localSheetId="0" hidden="1">3</definedName>
    <definedName name="solver_rel27" localSheetId="0" hidden="1">1</definedName>
    <definedName name="solver_rel28" localSheetId="0" hidden="1">3</definedName>
    <definedName name="solver_rel29" localSheetId="0" hidden="1">1</definedName>
    <definedName name="solver_rel3" localSheetId="0" hidden="1">1</definedName>
    <definedName name="solver_rel30" localSheetId="0" hidden="1">3</definedName>
    <definedName name="solver_rel31" localSheetId="0" hidden="1">1</definedName>
    <definedName name="solver_rel32" localSheetId="0" hidden="1">3</definedName>
    <definedName name="solver_rel33" localSheetId="0" hidden="1">1</definedName>
    <definedName name="solver_rel34" localSheetId="0" hidden="1">3</definedName>
    <definedName name="solver_rel35" localSheetId="0" hidden="1">1</definedName>
    <definedName name="solver_rel36" localSheetId="0" hidden="1">3</definedName>
    <definedName name="solver_rel37" localSheetId="0" hidden="1">1</definedName>
    <definedName name="solver_rel38" localSheetId="0" hidden="1">3</definedName>
    <definedName name="solver_rel39" localSheetId="0" hidden="1">1</definedName>
    <definedName name="solver_rel4" localSheetId="0" hidden="1">3</definedName>
    <definedName name="solver_rel40" localSheetId="0" hidden="1">3</definedName>
    <definedName name="solver_rel41" localSheetId="0" hidden="1">1</definedName>
    <definedName name="solver_rel42" localSheetId="0" hidden="1">3</definedName>
    <definedName name="solver_rel43" localSheetId="0" hidden="1">1</definedName>
    <definedName name="solver_rel44" localSheetId="0" hidden="1">3</definedName>
    <definedName name="solver_rel45" localSheetId="0" hidden="1">1</definedName>
    <definedName name="solver_rel46" localSheetId="0" hidden="1">3</definedName>
    <definedName name="solver_rel47" localSheetId="0" hidden="1">1</definedName>
    <definedName name="solver_rel48" localSheetId="0" hidden="1">3</definedName>
    <definedName name="solver_rel49" localSheetId="0" hidden="1">1</definedName>
    <definedName name="solver_rel5" localSheetId="0" hidden="1">1</definedName>
    <definedName name="solver_rel50" localSheetId="0" hidden="1">3</definedName>
    <definedName name="solver_rel51" localSheetId="0" hidden="1">1</definedName>
    <definedName name="solver_rel52" localSheetId="0" hidden="1">3</definedName>
    <definedName name="solver_rel53" localSheetId="0" hidden="1">1</definedName>
    <definedName name="solver_rel54" localSheetId="0" hidden="1">3</definedName>
    <definedName name="solver_rel55" localSheetId="0" hidden="1">1</definedName>
    <definedName name="solver_rel56" localSheetId="0" hidden="1">3</definedName>
    <definedName name="solver_rel57" localSheetId="0" hidden="1">1</definedName>
    <definedName name="solver_rel58" localSheetId="0" hidden="1">3</definedName>
    <definedName name="solver_rel59" localSheetId="0" hidden="1">1</definedName>
    <definedName name="solver_rel6" localSheetId="0" hidden="1">3</definedName>
    <definedName name="solver_rel60" localSheetId="0" hidden="1">3</definedName>
    <definedName name="solver_rel61" localSheetId="0" hidden="1">1</definedName>
    <definedName name="solver_rel62" localSheetId="0" hidden="1">3</definedName>
    <definedName name="solver_rel63" localSheetId="0" hidden="1">1</definedName>
    <definedName name="solver_rel64" localSheetId="0" hidden="1">3</definedName>
    <definedName name="solver_rel65" localSheetId="0" hidden="1">1</definedName>
    <definedName name="solver_rel66" localSheetId="0" hidden="1">3</definedName>
    <definedName name="solver_rel67" localSheetId="0" hidden="1">1</definedName>
    <definedName name="solver_rel68" localSheetId="0" hidden="1">3</definedName>
    <definedName name="solver_rel69" localSheetId="0" hidden="1">1</definedName>
    <definedName name="solver_rel7" localSheetId="0" hidden="1">1</definedName>
    <definedName name="solver_rel70" localSheetId="0" hidden="1">3</definedName>
    <definedName name="solver_rel71" localSheetId="0" hidden="1">1</definedName>
    <definedName name="solver_rel72" localSheetId="0" hidden="1">3</definedName>
    <definedName name="solver_rel73" localSheetId="0" hidden="1">1</definedName>
    <definedName name="solver_rel74" localSheetId="0" hidden="1">3</definedName>
    <definedName name="solver_rel75" localSheetId="0" hidden="1">1</definedName>
    <definedName name="solver_rel76" localSheetId="0" hidden="1">3</definedName>
    <definedName name="solver_rel77" localSheetId="0" hidden="1">1</definedName>
    <definedName name="solver_rel78" localSheetId="0" hidden="1">3</definedName>
    <definedName name="solver_rel79" localSheetId="0" hidden="1">1</definedName>
    <definedName name="solver_rel8" localSheetId="0" hidden="1">3</definedName>
    <definedName name="solver_rel80" localSheetId="0" hidden="1">3</definedName>
    <definedName name="solver_rel81" localSheetId="0" hidden="1">1</definedName>
    <definedName name="solver_rel82" localSheetId="0" hidden="1">3</definedName>
    <definedName name="solver_rel83" localSheetId="0" hidden="1">1</definedName>
    <definedName name="solver_rel84" localSheetId="0" hidden="1">3</definedName>
    <definedName name="solver_rel85" localSheetId="0" hidden="1">1</definedName>
    <definedName name="solver_rel86" localSheetId="0" hidden="1">3</definedName>
    <definedName name="solver_rel87" localSheetId="0" hidden="1">1</definedName>
    <definedName name="solver_rel88" localSheetId="0" hidden="1">3</definedName>
    <definedName name="solver_rel89" localSheetId="0" hidden="1">1</definedName>
    <definedName name="solver_rel9" localSheetId="0" hidden="1">1</definedName>
    <definedName name="solver_rel90" localSheetId="0" hidden="1">3</definedName>
    <definedName name="solver_rel91" localSheetId="0" hidden="1">1</definedName>
    <definedName name="solver_rel92" localSheetId="0" hidden="1">3</definedName>
    <definedName name="solver_rel93" localSheetId="0" hidden="1">1</definedName>
    <definedName name="solver_rel94" localSheetId="0" hidden="1">3</definedName>
    <definedName name="solver_rhs1" localSheetId="0" hidden="1">89.5</definedName>
    <definedName name="solver_rhs10" localSheetId="0" hidden="1">30</definedName>
    <definedName name="solver_rhs11" localSheetId="0" hidden="1">89.5</definedName>
    <definedName name="solver_rhs12" localSheetId="0" hidden="1">30</definedName>
    <definedName name="solver_rhs13" localSheetId="0" hidden="1">89.5</definedName>
    <definedName name="solver_rhs14" localSheetId="0" hidden="1">30</definedName>
    <definedName name="solver_rhs15" localSheetId="0" hidden="1">89.5</definedName>
    <definedName name="solver_rhs16" localSheetId="0" hidden="1">30</definedName>
    <definedName name="solver_rhs17" localSheetId="0" hidden="1">89.5</definedName>
    <definedName name="solver_rhs18" localSheetId="0" hidden="1">30</definedName>
    <definedName name="solver_rhs19" localSheetId="0" hidden="1">89.5</definedName>
    <definedName name="solver_rhs2" localSheetId="0" hidden="1">30</definedName>
    <definedName name="solver_rhs20" localSheetId="0" hidden="1">30</definedName>
    <definedName name="solver_rhs21" localSheetId="0" hidden="1">89.5</definedName>
    <definedName name="solver_rhs22" localSheetId="0" hidden="1">30</definedName>
    <definedName name="solver_rhs23" localSheetId="0" hidden="1">89.5</definedName>
    <definedName name="solver_rhs24" localSheetId="0" hidden="1">30</definedName>
    <definedName name="solver_rhs25" localSheetId="0" hidden="1">89.5</definedName>
    <definedName name="solver_rhs26" localSheetId="0" hidden="1">30</definedName>
    <definedName name="solver_rhs27" localSheetId="0" hidden="1">89.5</definedName>
    <definedName name="solver_rhs28" localSheetId="0" hidden="1">30</definedName>
    <definedName name="solver_rhs29" localSheetId="0" hidden="1">89.5</definedName>
    <definedName name="solver_rhs3" localSheetId="0" hidden="1">89.5</definedName>
    <definedName name="solver_rhs30" localSheetId="0" hidden="1">30</definedName>
    <definedName name="solver_rhs31" localSheetId="0" hidden="1">89.5</definedName>
    <definedName name="solver_rhs32" localSheetId="0" hidden="1">30</definedName>
    <definedName name="solver_rhs33" localSheetId="0" hidden="1">89.5</definedName>
    <definedName name="solver_rhs34" localSheetId="0" hidden="1">30</definedName>
    <definedName name="solver_rhs35" localSheetId="0" hidden="1">89.5</definedName>
    <definedName name="solver_rhs36" localSheetId="0" hidden="1">30</definedName>
    <definedName name="solver_rhs37" localSheetId="0" hidden="1">89.5</definedName>
    <definedName name="solver_rhs38" localSheetId="0" hidden="1">30</definedName>
    <definedName name="solver_rhs39" localSheetId="0" hidden="1">89.5</definedName>
    <definedName name="solver_rhs4" localSheetId="0" hidden="1">30</definedName>
    <definedName name="solver_rhs40" localSheetId="0" hidden="1">30</definedName>
    <definedName name="solver_rhs41" localSheetId="0" hidden="1">89.5</definedName>
    <definedName name="solver_rhs42" localSheetId="0" hidden="1">30</definedName>
    <definedName name="solver_rhs43" localSheetId="0" hidden="1">89.5</definedName>
    <definedName name="solver_rhs44" localSheetId="0" hidden="1">30</definedName>
    <definedName name="solver_rhs45" localSheetId="0" hidden="1">89.5</definedName>
    <definedName name="solver_rhs46" localSheetId="0" hidden="1">30</definedName>
    <definedName name="solver_rhs47" localSheetId="0" hidden="1">89.5</definedName>
    <definedName name="solver_rhs48" localSheetId="0" hidden="1">30</definedName>
    <definedName name="solver_rhs49" localSheetId="0" hidden="1">89.5</definedName>
    <definedName name="solver_rhs5" localSheetId="0" hidden="1">89.5</definedName>
    <definedName name="solver_rhs50" localSheetId="0" hidden="1">30</definedName>
    <definedName name="solver_rhs51" localSheetId="0" hidden="1">89.5</definedName>
    <definedName name="solver_rhs52" localSheetId="0" hidden="1">30</definedName>
    <definedName name="solver_rhs53" localSheetId="0" hidden="1">89.5</definedName>
    <definedName name="solver_rhs54" localSheetId="0" hidden="1">30</definedName>
    <definedName name="solver_rhs55" localSheetId="0" hidden="1">89.5</definedName>
    <definedName name="solver_rhs56" localSheetId="0" hidden="1">30</definedName>
    <definedName name="solver_rhs57" localSheetId="0" hidden="1">89.5</definedName>
    <definedName name="solver_rhs58" localSheetId="0" hidden="1">30</definedName>
    <definedName name="solver_rhs59" localSheetId="0" hidden="1">89.5</definedName>
    <definedName name="solver_rhs6" localSheetId="0" hidden="1">30</definedName>
    <definedName name="solver_rhs60" localSheetId="0" hidden="1">30</definedName>
    <definedName name="solver_rhs61" localSheetId="0" hidden="1">89.5</definedName>
    <definedName name="solver_rhs62" localSheetId="0" hidden="1">30</definedName>
    <definedName name="solver_rhs63" localSheetId="0" hidden="1">89.5</definedName>
    <definedName name="solver_rhs64" localSheetId="0" hidden="1">30</definedName>
    <definedName name="solver_rhs65" localSheetId="0" hidden="1">89.5</definedName>
    <definedName name="solver_rhs66" localSheetId="0" hidden="1">30</definedName>
    <definedName name="solver_rhs67" localSheetId="0" hidden="1">89.5</definedName>
    <definedName name="solver_rhs68" localSheetId="0" hidden="1">30</definedName>
    <definedName name="solver_rhs69" localSheetId="0" hidden="1">89.5</definedName>
    <definedName name="solver_rhs7" localSheetId="0" hidden="1">89.5</definedName>
    <definedName name="solver_rhs70" localSheetId="0" hidden="1">30</definedName>
    <definedName name="solver_rhs71" localSheetId="0" hidden="1">89.5</definedName>
    <definedName name="solver_rhs72" localSheetId="0" hidden="1">30</definedName>
    <definedName name="solver_rhs73" localSheetId="0" hidden="1">89.5</definedName>
    <definedName name="solver_rhs74" localSheetId="0" hidden="1">30</definedName>
    <definedName name="solver_rhs75" localSheetId="0" hidden="1">89.5</definedName>
    <definedName name="solver_rhs76" localSheetId="0" hidden="1">30</definedName>
    <definedName name="solver_rhs77" localSheetId="0" hidden="1">89.5</definedName>
    <definedName name="solver_rhs78" localSheetId="0" hidden="1">30</definedName>
    <definedName name="solver_rhs79" localSheetId="0" hidden="1">89.5</definedName>
    <definedName name="solver_rhs8" localSheetId="0" hidden="1">30</definedName>
    <definedName name="solver_rhs80" localSheetId="0" hidden="1">30</definedName>
    <definedName name="solver_rhs81" localSheetId="0" hidden="1">89.5</definedName>
    <definedName name="solver_rhs82" localSheetId="0" hidden="1">30</definedName>
    <definedName name="solver_rhs83" localSheetId="0" hidden="1">89.5</definedName>
    <definedName name="solver_rhs84" localSheetId="0" hidden="1">30</definedName>
    <definedName name="solver_rhs85" localSheetId="0" hidden="1">89.5</definedName>
    <definedName name="solver_rhs86" localSheetId="0" hidden="1">30</definedName>
    <definedName name="solver_rhs87" localSheetId="0" hidden="1">89.5</definedName>
    <definedName name="solver_rhs88" localSheetId="0" hidden="1">30</definedName>
    <definedName name="solver_rhs89" localSheetId="0" hidden="1">89.5</definedName>
    <definedName name="solver_rhs9" localSheetId="0" hidden="1">89.5</definedName>
    <definedName name="solver_rhs90" localSheetId="0" hidden="1">30</definedName>
    <definedName name="solver_rhs91" localSheetId="0" hidden="1">89.5</definedName>
    <definedName name="solver_rhs92" localSheetId="0" hidden="1">30</definedName>
    <definedName name="solver_rhs93" localSheetId="0" hidden="1">89.5</definedName>
    <definedName name="solver_rhs94" localSheetId="0" hidden="1">30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0" i="1" l="1"/>
  <c r="K37" i="1" l="1"/>
  <c r="G35" i="1" l="1"/>
  <c r="O11" i="1"/>
  <c r="O13" i="1" s="1"/>
  <c r="B39" i="1" s="1"/>
  <c r="P11" i="1"/>
  <c r="P13" i="1" s="1"/>
  <c r="C39" i="1" s="1"/>
  <c r="G34" i="1" l="1"/>
  <c r="B40" i="1" s="1"/>
  <c r="C40" i="1"/>
  <c r="G37" i="1"/>
  <c r="G36" i="1"/>
  <c r="B46" i="1" l="1"/>
  <c r="C46" i="1"/>
  <c r="P14" i="1"/>
  <c r="O14" i="1"/>
  <c r="P43" i="1" l="1"/>
  <c r="C47" i="1"/>
  <c r="B47" i="1"/>
  <c r="C48" i="1" l="1"/>
  <c r="B48" i="1"/>
  <c r="B49" i="1" l="1"/>
  <c r="C49" i="1"/>
  <c r="C50" i="1" l="1"/>
  <c r="B50" i="1"/>
  <c r="B51" i="1" l="1"/>
  <c r="C51" i="1"/>
  <c r="B52" i="1" l="1"/>
  <c r="C52" i="1"/>
  <c r="C53" i="1" l="1"/>
  <c r="B53" i="1"/>
  <c r="C54" i="1" l="1"/>
  <c r="B54" i="1"/>
  <c r="C55" i="1" l="1"/>
  <c r="B55" i="1"/>
  <c r="B56" i="1" l="1"/>
  <c r="C56" i="1"/>
  <c r="B57" i="1" l="1"/>
  <c r="C57" i="1"/>
  <c r="K34" i="1" l="1"/>
  <c r="K35" i="1" s="1"/>
  <c r="K36" i="1" s="1"/>
  <c r="K52" i="1" l="1"/>
  <c r="K39" i="1"/>
  <c r="K38" i="1"/>
  <c r="K42" i="1"/>
  <c r="O47" i="1" s="1"/>
  <c r="O48" i="1" s="1"/>
  <c r="K43" i="1"/>
  <c r="P47" i="1" s="1"/>
  <c r="P48" i="1" s="1"/>
  <c r="O46" i="1" l="1"/>
  <c r="P46" i="1"/>
  <c r="P50" i="1"/>
  <c r="O50" i="1"/>
  <c r="O51" i="1"/>
  <c r="P51" i="1"/>
  <c r="K46" i="1" l="1"/>
  <c r="K47" i="1"/>
  <c r="K48" i="1" s="1"/>
  <c r="K49" i="1" s="1"/>
</calcChain>
</file>

<file path=xl/sharedStrings.xml><?xml version="1.0" encoding="utf-8"?>
<sst xmlns="http://schemas.openxmlformats.org/spreadsheetml/2006/main" count="96" uniqueCount="67">
  <si>
    <t>H</t>
  </si>
  <si>
    <t>a</t>
  </si>
  <si>
    <t>d</t>
  </si>
  <si>
    <t>Wall geometry</t>
  </si>
  <si>
    <t>m</t>
  </si>
  <si>
    <t>º</t>
  </si>
  <si>
    <t>Retained soil</t>
  </si>
  <si>
    <t>g</t>
  </si>
  <si>
    <r>
      <rPr>
        <sz val="10"/>
        <color theme="1"/>
        <rFont val="Symbol"/>
        <family val="1"/>
        <charset val="2"/>
      </rPr>
      <t>f</t>
    </r>
    <r>
      <rPr>
        <sz val="10"/>
        <color theme="1"/>
        <rFont val="Swis721 Lt BT"/>
        <family val="2"/>
      </rPr>
      <t>'</t>
    </r>
  </si>
  <si>
    <t>Backfill surface geometry</t>
  </si>
  <si>
    <t>Point</t>
  </si>
  <si>
    <t>x</t>
  </si>
  <si>
    <t>y</t>
  </si>
  <si>
    <t>[m]</t>
  </si>
  <si>
    <t>[-]</t>
  </si>
  <si>
    <t>B</t>
  </si>
  <si>
    <t>Calculation of active forces in retaining walls by the limit equilibrium method</t>
  </si>
  <si>
    <t>Irregular backfill surface geometry</t>
  </si>
  <si>
    <t>Graphics</t>
  </si>
  <si>
    <t>Wall</t>
  </si>
  <si>
    <t>Geometry</t>
  </si>
  <si>
    <r>
      <t>kN/m</t>
    </r>
    <r>
      <rPr>
        <vertAlign val="superscript"/>
        <sz val="10"/>
        <color theme="1"/>
        <rFont val="Swis721 Lt BT"/>
        <family val="2"/>
      </rPr>
      <t>3</t>
    </r>
  </si>
  <si>
    <t>r</t>
  </si>
  <si>
    <t>A</t>
  </si>
  <si>
    <t>P</t>
  </si>
  <si>
    <r>
      <t>E</t>
    </r>
    <r>
      <rPr>
        <vertAlign val="subscript"/>
        <sz val="10"/>
        <color theme="1"/>
        <rFont val="Swis721 Lt BT"/>
        <family val="2"/>
      </rPr>
      <t>a</t>
    </r>
  </si>
  <si>
    <t>Failure surface calculation</t>
  </si>
  <si>
    <t>Failure surface</t>
  </si>
  <si>
    <t>kN/m</t>
  </si>
  <si>
    <r>
      <t>x</t>
    </r>
    <r>
      <rPr>
        <vertAlign val="subscript"/>
        <sz val="10"/>
        <color theme="1"/>
        <rFont val="Swis721 Lt BT"/>
        <family val="2"/>
      </rPr>
      <t>int</t>
    </r>
  </si>
  <si>
    <r>
      <t>y</t>
    </r>
    <r>
      <rPr>
        <vertAlign val="subscript"/>
        <sz val="10"/>
        <color theme="1"/>
        <rFont val="Swis721 Lt BT"/>
        <family val="2"/>
      </rPr>
      <t>int</t>
    </r>
  </si>
  <si>
    <r>
      <t>x</t>
    </r>
    <r>
      <rPr>
        <vertAlign val="subscript"/>
        <sz val="10"/>
        <color theme="1"/>
        <rFont val="Swis721 Lt BT"/>
        <family val="2"/>
      </rPr>
      <t>max</t>
    </r>
  </si>
  <si>
    <r>
      <t>y</t>
    </r>
    <r>
      <rPr>
        <vertAlign val="subscript"/>
        <sz val="10"/>
        <color theme="1"/>
        <rFont val="Swis721 Lt BT"/>
        <family val="2"/>
      </rPr>
      <t>max</t>
    </r>
  </si>
  <si>
    <t>Surface inclination</t>
  </si>
  <si>
    <t>Surface intersection point</t>
  </si>
  <si>
    <t>Failure surface line</t>
  </si>
  <si>
    <t>Force equilibrium</t>
  </si>
  <si>
    <t>Wedge definition</t>
  </si>
  <si>
    <r>
      <t>m</t>
    </r>
    <r>
      <rPr>
        <vertAlign val="superscript"/>
        <sz val="10"/>
        <color theme="1"/>
        <rFont val="Swis721 Lt BT"/>
        <family val="2"/>
      </rPr>
      <t>2</t>
    </r>
    <r>
      <rPr>
        <sz val="10"/>
        <color theme="1"/>
        <rFont val="Swis721 Lt BT"/>
        <family val="2"/>
      </rPr>
      <t>/m</t>
    </r>
  </si>
  <si>
    <t>Center of mass</t>
  </si>
  <si>
    <r>
      <t>x</t>
    </r>
    <r>
      <rPr>
        <vertAlign val="subscript"/>
        <sz val="10"/>
        <color theme="1"/>
        <rFont val="Swis721 Lt BT"/>
        <family val="2"/>
      </rPr>
      <t>CG</t>
    </r>
  </si>
  <si>
    <r>
      <t>y</t>
    </r>
    <r>
      <rPr>
        <vertAlign val="subscript"/>
        <sz val="10"/>
        <color theme="1"/>
        <rFont val="Swis721 Lt BT"/>
        <family val="2"/>
      </rPr>
      <t>CG</t>
    </r>
  </si>
  <si>
    <t>Failure Wedge</t>
  </si>
  <si>
    <t>Force resultant line</t>
  </si>
  <si>
    <t>m/m</t>
  </si>
  <si>
    <t>slope</t>
  </si>
  <si>
    <t>Auxiliary line</t>
  </si>
  <si>
    <t>CG line</t>
  </si>
  <si>
    <t>Soil force resultant position</t>
  </si>
  <si>
    <r>
      <t>x</t>
    </r>
    <r>
      <rPr>
        <vertAlign val="subscript"/>
        <sz val="10"/>
        <color theme="1"/>
        <rFont val="Swis721 Lt BT"/>
        <family val="2"/>
      </rPr>
      <t>Ea</t>
    </r>
  </si>
  <si>
    <r>
      <t>y</t>
    </r>
    <r>
      <rPr>
        <vertAlign val="subscript"/>
        <sz val="10"/>
        <color theme="1"/>
        <rFont val="Swis721 Lt BT"/>
        <family val="2"/>
      </rPr>
      <t>Ea</t>
    </r>
  </si>
  <si>
    <t>H/</t>
  </si>
  <si>
    <r>
      <t>H</t>
    </r>
    <r>
      <rPr>
        <vertAlign val="subscript"/>
        <sz val="10"/>
        <color theme="1"/>
        <rFont val="Swis721 Lt BT"/>
        <family val="2"/>
      </rPr>
      <t>Ea</t>
    </r>
  </si>
  <si>
    <t>Limit Equilibrium Model</t>
  </si>
  <si>
    <t>Equivalent Active Press. Coef.</t>
  </si>
  <si>
    <r>
      <t>K</t>
    </r>
    <r>
      <rPr>
        <vertAlign val="subscript"/>
        <sz val="10"/>
        <color theme="1"/>
        <rFont val="Swis721 Lt BT"/>
        <family val="2"/>
      </rPr>
      <t>a,eq</t>
    </r>
  </si>
  <si>
    <t>Maccaferri technical manual "Obras de Contenção"</t>
  </si>
  <si>
    <t>Planar failure surfaces</t>
  </si>
  <si>
    <t>Project:</t>
  </si>
  <si>
    <t>Element:</t>
  </si>
  <si>
    <t>Date:</t>
  </si>
  <si>
    <t>Designer:</t>
  </si>
  <si>
    <t xml:space="preserve"> </t>
  </si>
  <si>
    <r>
      <t>E</t>
    </r>
    <r>
      <rPr>
        <vertAlign val="subscript"/>
        <sz val="10"/>
        <color theme="1"/>
        <rFont val="Swis721 Lt BT"/>
        <family val="2"/>
      </rPr>
      <t>ax</t>
    </r>
  </si>
  <si>
    <r>
      <t>E</t>
    </r>
    <r>
      <rPr>
        <vertAlign val="subscript"/>
        <sz val="10"/>
        <color theme="1"/>
        <rFont val="Swis721 Lt BT"/>
        <family val="2"/>
      </rPr>
      <t>ay</t>
    </r>
  </si>
  <si>
    <r>
      <t>90-</t>
    </r>
    <r>
      <rPr>
        <sz val="10"/>
        <color theme="1"/>
        <rFont val="Symbol"/>
        <family val="1"/>
        <charset val="2"/>
      </rPr>
      <t>a</t>
    </r>
    <r>
      <rPr>
        <sz val="10"/>
        <color theme="1"/>
        <rFont val="Swis721 Lt BT"/>
        <family val="2"/>
      </rPr>
      <t>+</t>
    </r>
    <r>
      <rPr>
        <sz val="10"/>
        <color theme="1"/>
        <rFont val="Symbol"/>
        <family val="1"/>
        <charset val="2"/>
      </rPr>
      <t>d</t>
    </r>
  </si>
  <si>
    <t>©André Correia - Structural and Geotechnical Engineering - v1.1 - 2018/02/07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</si>
</sst>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9" x14ac:knownFonts="1">
    <font>
      <sz val="10"/>
      <color theme="1"/>
      <name val="Swis721 Lt BT"/>
      <family val="2"/>
    </font>
    <font>
      <sz val="10"/>
      <color theme="1"/>
      <name val="Symbol"/>
      <family val="1"/>
      <charset val="2"/>
    </font>
    <font>
      <b/>
      <sz val="10"/>
      <color theme="1"/>
      <name val="Swis721 Lt BT"/>
      <family val="2"/>
    </font>
    <font>
      <vertAlign val="superscript"/>
      <sz val="10"/>
      <color theme="1"/>
      <name val="Swis721 Lt BT"/>
      <family val="2"/>
    </font>
    <font>
      <vertAlign val="subscript"/>
      <sz val="10"/>
      <color theme="1"/>
      <name val="Swis721 Lt BT"/>
      <family val="2"/>
    </font>
    <font>
      <sz val="10"/>
      <color rgb="FF000000"/>
      <name val="Swis721 Lt BT"/>
      <family val="2"/>
    </font>
    <font>
      <sz val="10"/>
      <color theme="1"/>
      <name val="Swis721 Lt BT"/>
      <family val="2"/>
    </font>
    <font>
      <sz val="8"/>
      <color theme="1"/>
      <name val="Swis721 Lt BT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2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/>
    <xf numFmtId="0" fontId="0" fillId="0" borderId="1" xfId="0" applyBorder="1" applyAlignment="1"/>
    <xf numFmtId="0" fontId="0" fillId="0" borderId="0" xfId="0" applyBorder="1" applyAlignment="1"/>
    <xf numFmtId="0" fontId="1" fillId="0" borderId="0" xfId="0" applyFont="1" applyAlignment="1"/>
    <xf numFmtId="2" fontId="0" fillId="0" borderId="0" xfId="0" applyNumberFormat="1" applyAlignment="1"/>
    <xf numFmtId="2" fontId="0" fillId="0" borderId="1" xfId="0" applyNumberFormat="1" applyBorder="1" applyAlignment="1"/>
    <xf numFmtId="0" fontId="2" fillId="0" borderId="1" xfId="0" applyFont="1" applyBorder="1"/>
    <xf numFmtId="2" fontId="0" fillId="0" borderId="1" xfId="0" applyNumberFormat="1" applyBorder="1" applyAlignment="1">
      <alignment horizontal="center"/>
    </xf>
    <xf numFmtId="2" fontId="0" fillId="0" borderId="0" xfId="0" applyNumberFormat="1" applyFill="1" applyAlignment="1">
      <alignment horizontal="center"/>
    </xf>
    <xf numFmtId="2" fontId="0" fillId="0" borderId="0" xfId="0" applyNumberFormat="1" applyBorder="1" applyAlignment="1">
      <alignment horizontal="center"/>
    </xf>
    <xf numFmtId="0" fontId="2" fillId="0" borderId="0" xfId="0" applyFont="1"/>
    <xf numFmtId="2" fontId="0" fillId="2" borderId="0" xfId="0" applyNumberFormat="1" applyFill="1" applyAlignment="1"/>
    <xf numFmtId="0" fontId="0" fillId="0" borderId="0" xfId="0" applyFill="1" applyBorder="1"/>
    <xf numFmtId="0" fontId="0" fillId="0" borderId="2" xfId="0" applyBorder="1"/>
    <xf numFmtId="165" fontId="2" fillId="0" borderId="0" xfId="0" applyNumberFormat="1" applyFont="1"/>
    <xf numFmtId="0" fontId="0" fillId="0" borderId="0" xfId="0" applyFill="1" applyBorder="1" applyAlignment="1">
      <alignment horizontal="right"/>
    </xf>
    <xf numFmtId="2" fontId="0" fillId="0" borderId="0" xfId="0" applyNumberFormat="1" applyAlignment="1">
      <alignment horizontal="left"/>
    </xf>
    <xf numFmtId="164" fontId="2" fillId="0" borderId="0" xfId="0" applyNumberFormat="1" applyFont="1"/>
    <xf numFmtId="2" fontId="2" fillId="0" borderId="1" xfId="0" applyNumberFormat="1" applyFont="1" applyBorder="1" applyAlignment="1"/>
    <xf numFmtId="0" fontId="0" fillId="0" borderId="0" xfId="0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1" applyFont="1" applyBorder="1" applyAlignment="1" applyProtection="1">
      <alignment horizontal="right" vertical="center"/>
    </xf>
    <xf numFmtId="0" fontId="0" fillId="0" borderId="1" xfId="1" applyFont="1" applyBorder="1" applyAlignment="1" applyProtection="1">
      <alignment horizontal="right" vertical="center"/>
    </xf>
    <xf numFmtId="0" fontId="6" fillId="0" borderId="0" xfId="1" applyFont="1" applyBorder="1" applyAlignment="1" applyProtection="1">
      <alignment vertical="center"/>
      <protection locked="0"/>
    </xf>
    <xf numFmtId="0" fontId="6" fillId="0" borderId="1" xfId="1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horizontal="right" vertical="center"/>
    </xf>
    <xf numFmtId="0" fontId="0" fillId="0" borderId="0" xfId="0" applyFill="1" applyBorder="1" applyAlignment="1"/>
    <xf numFmtId="2" fontId="0" fillId="2" borderId="0" xfId="0" applyNumberFormat="1" applyFill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Backfill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Sheet1!$C$19:$C$29</c:f>
              <c:numCache>
                <c:formatCode>General</c:formatCode>
                <c:ptCount val="11"/>
                <c:pt idx="0">
                  <c:v>0</c:v>
                </c:pt>
                <c:pt idx="1">
                  <c:v>20</c:v>
                </c:pt>
              </c:numCache>
            </c:numRef>
          </c:xVal>
          <c:yVal>
            <c:numRef>
              <c:f>Sheet1!$D$19:$D$29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5.734907715176158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711-4972-8BE9-1AA137A86556}"/>
            </c:ext>
          </c:extLst>
        </c:ser>
        <c:ser>
          <c:idx val="1"/>
          <c:order val="1"/>
          <c:tx>
            <c:v>Wall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Sheet1!$O$10:$O$11</c:f>
              <c:numCache>
                <c:formatCode>0.0</c:formatCode>
                <c:ptCount val="2"/>
                <c:pt idx="0" formatCode="General">
                  <c:v>0</c:v>
                </c:pt>
                <c:pt idx="1">
                  <c:v>3.9999999999999996</c:v>
                </c:pt>
              </c:numCache>
            </c:numRef>
          </c:xVal>
          <c:yVal>
            <c:numRef>
              <c:f>Sheet1!$P$10:$P$11</c:f>
              <c:numCache>
                <c:formatCode>General</c:formatCode>
                <c:ptCount val="2"/>
                <c:pt idx="0">
                  <c:v>0</c:v>
                </c:pt>
                <c:pt idx="1">
                  <c:v>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711-4972-8BE9-1AA137A86556}"/>
            </c:ext>
          </c:extLst>
        </c:ser>
        <c:ser>
          <c:idx val="2"/>
          <c:order val="2"/>
          <c:tx>
            <c:v>Failure Surface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Sheet1!$O$13:$O$14</c:f>
              <c:numCache>
                <c:formatCode>0.000</c:formatCode>
                <c:ptCount val="2"/>
                <c:pt idx="0">
                  <c:v>3.9999999999999996</c:v>
                </c:pt>
                <c:pt idx="1">
                  <c:v>8.2326465101712021</c:v>
                </c:pt>
              </c:numCache>
            </c:numRef>
          </c:xVal>
          <c:yVal>
            <c:numRef>
              <c:f>Sheet1!$P$13:$P$14</c:f>
              <c:numCache>
                <c:formatCode>0.000</c:formatCode>
                <c:ptCount val="2"/>
                <c:pt idx="0">
                  <c:v>-4</c:v>
                </c:pt>
                <c:pt idx="1">
                  <c:v>2.3606733993749454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711-4972-8BE9-1AA137A86556}"/>
            </c:ext>
          </c:extLst>
        </c:ser>
        <c:ser>
          <c:idx val="3"/>
          <c:order val="3"/>
          <c:tx>
            <c:v>CG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circle"/>
              <c:size val="5"/>
              <c:spPr>
                <a:solidFill>
                  <a:srgbClr val="FF0000"/>
                </a:solidFill>
                <a:ln w="9525">
                  <a:solidFill>
                    <a:srgbClr val="FF0000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8711-4972-8BE9-1AA137A86556}"/>
              </c:ext>
            </c:extLst>
          </c:dPt>
          <c:xVal>
            <c:numRef>
              <c:f>Sheet1!$K$42</c:f>
              <c:numCache>
                <c:formatCode>0.000</c:formatCode>
                <c:ptCount val="1"/>
                <c:pt idx="0">
                  <c:v>4.0775488367237331</c:v>
                </c:pt>
              </c:numCache>
            </c:numRef>
          </c:xVal>
          <c:yVal>
            <c:numRef>
              <c:f>Sheet1!$K$43</c:f>
              <c:numCache>
                <c:formatCode>0.000</c:formatCode>
                <c:ptCount val="1"/>
                <c:pt idx="0">
                  <c:v>-0.54644220020835133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711-4972-8BE9-1AA137A86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74976000"/>
        <c:axId val="-774978720"/>
      </c:scatterChart>
      <c:valAx>
        <c:axId val="-774976000"/>
        <c:scaling>
          <c:orientation val="minMax"/>
          <c:max val="20.100000000000001"/>
          <c:min val="-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wis721 Lt BT" panose="020B0403020202020204" pitchFamily="34" charset="0"/>
                <a:ea typeface="+mn-ea"/>
                <a:cs typeface="+mn-cs"/>
              </a:defRPr>
            </a:pPr>
            <a:endParaRPr lang="pt-PT"/>
          </a:p>
        </c:txPr>
        <c:crossAx val="-774978720"/>
        <c:crosses val="autoZero"/>
        <c:crossBetween val="midCat"/>
        <c:majorUnit val="5"/>
      </c:valAx>
      <c:valAx>
        <c:axId val="-774978720"/>
        <c:scaling>
          <c:orientation val="minMax"/>
          <c:max val="7.3941608176813034"/>
          <c:min val="-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wis721 Lt BT" panose="020B0403020202020204" pitchFamily="34" charset="0"/>
                <a:ea typeface="+mn-ea"/>
                <a:cs typeface="+mn-cs"/>
              </a:defRPr>
            </a:pPr>
            <a:endParaRPr lang="pt-PT"/>
          </a:p>
        </c:txPr>
        <c:crossAx val="-774976000"/>
        <c:crosses val="autoZero"/>
        <c:crossBetween val="midCat"/>
        <c:majorUnit val="5"/>
      </c:valAx>
      <c:spPr>
        <a:noFill/>
        <a:ln>
          <a:solidFill>
            <a:schemeClr val="bg1">
              <a:lumMod val="6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Swis721 Lt BT" panose="020B0403020202020204" pitchFamily="34" charset="0"/>
        </a:defRPr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Wedge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Sheet1!$B$45:$B$57</c:f>
              <c:numCache>
                <c:formatCode>0.00</c:formatCode>
                <c:ptCount val="13"/>
                <c:pt idx="0">
                  <c:v>0</c:v>
                </c:pt>
                <c:pt idx="1">
                  <c:v>8.2326465101712021</c:v>
                </c:pt>
                <c:pt idx="2">
                  <c:v>3.9999999999999996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xVal>
          <c:yVal>
            <c:numRef>
              <c:f>Sheet1!$C$45:$C$57</c:f>
              <c:numCache>
                <c:formatCode>0.00</c:formatCode>
                <c:ptCount val="13"/>
                <c:pt idx="0" formatCode="General">
                  <c:v>0</c:v>
                </c:pt>
                <c:pt idx="1">
                  <c:v>2.3606733993749454</c:v>
                </c:pt>
                <c:pt idx="2">
                  <c:v>-4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22A-420E-981F-F7AAB36A3B45}"/>
            </c:ext>
          </c:extLst>
        </c:ser>
        <c:ser>
          <c:idx val="1"/>
          <c:order val="1"/>
          <c:tx>
            <c:v>CG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Sheet1!$K$42</c:f>
              <c:numCache>
                <c:formatCode>0.000</c:formatCode>
                <c:ptCount val="1"/>
                <c:pt idx="0">
                  <c:v>4.0775488367237331</c:v>
                </c:pt>
              </c:numCache>
            </c:numRef>
          </c:xVal>
          <c:yVal>
            <c:numRef>
              <c:f>Sheet1!$K$43</c:f>
              <c:numCache>
                <c:formatCode>0.000</c:formatCode>
                <c:ptCount val="1"/>
                <c:pt idx="0">
                  <c:v>-0.54644220020835133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22A-420E-981F-F7AAB36A3B45}"/>
            </c:ext>
          </c:extLst>
        </c:ser>
        <c:ser>
          <c:idx val="2"/>
          <c:order val="2"/>
          <c:tx>
            <c:v>CG Line</c:v>
          </c:tx>
          <c:spPr>
            <a:ln w="12700" cap="rnd">
              <a:solidFill>
                <a:schemeClr val="accent3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Sheet1!$O$50:$O$51</c:f>
              <c:numCache>
                <c:formatCode>0.000</c:formatCode>
                <c:ptCount val="2"/>
                <c:pt idx="0">
                  <c:v>2.666666666666667</c:v>
                </c:pt>
                <c:pt idx="1">
                  <c:v>5.4884310067807993</c:v>
                </c:pt>
              </c:numCache>
            </c:numRef>
          </c:xVal>
          <c:yVal>
            <c:numRef>
              <c:f>Sheet1!$P$50:$P$51</c:f>
              <c:numCache>
                <c:formatCode>0.000</c:formatCode>
                <c:ptCount val="2"/>
                <c:pt idx="0">
                  <c:v>-2.666666666666667</c:v>
                </c:pt>
                <c:pt idx="1">
                  <c:v>1.5737822662499625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22A-420E-981F-F7AAB36A3B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74972736"/>
        <c:axId val="-774975456"/>
      </c:scatterChart>
      <c:valAx>
        <c:axId val="-774972736"/>
        <c:scaling>
          <c:orientation val="minMax"/>
          <c:max val="8.8276732231643287"/>
          <c:min val="-4.3918772254548898E-2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crossAx val="-774975456"/>
        <c:crosses val="autoZero"/>
        <c:crossBetween val="midCat"/>
        <c:majorUnit val="2"/>
      </c:valAx>
      <c:valAx>
        <c:axId val="-774975456"/>
        <c:scaling>
          <c:orientation val="minMax"/>
          <c:max val="3.4330040691534238"/>
          <c:min val="-4.9143030107166528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-774972736"/>
        <c:crosses val="autoZero"/>
        <c:crossBetween val="midCat"/>
        <c:majorUnit val="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Swis721 Lt BT" panose="020B0403020202020204" pitchFamily="34" charset="0"/>
        </a:defRPr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</xdr:colOff>
      <xdr:row>60</xdr:row>
      <xdr:rowOff>33617</xdr:rowOff>
    </xdr:from>
    <xdr:to>
      <xdr:col>11</xdr:col>
      <xdr:colOff>705970</xdr:colOff>
      <xdr:row>85</xdr:row>
      <xdr:rowOff>118452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screen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 l="1622" t="3337" r="3954" b="7876"/>
        <a:stretch/>
      </xdr:blipFill>
      <xdr:spPr bwMode="auto">
        <a:xfrm>
          <a:off x="212911" y="9536205"/>
          <a:ext cx="8057030" cy="4006894"/>
        </a:xfrm>
        <a:prstGeom prst="rect">
          <a:avLst/>
        </a:prstGeom>
        <a:solidFill>
          <a:srgbClr val="FDEDDB"/>
        </a:solidFill>
      </xdr:spPr>
    </xdr:pic>
    <xdr:clientData/>
  </xdr:twoCellAnchor>
  <xdr:twoCellAnchor>
    <xdr:from>
      <xdr:col>5</xdr:col>
      <xdr:colOff>66675</xdr:colOff>
      <xdr:row>7</xdr:row>
      <xdr:rowOff>28574</xdr:rowOff>
    </xdr:from>
    <xdr:to>
      <xdr:col>11</xdr:col>
      <xdr:colOff>695325</xdr:colOff>
      <xdr:row>28</xdr:row>
      <xdr:rowOff>123824</xdr:rowOff>
    </xdr:to>
    <xdr:graphicFrame macro="">
      <xdr:nvGraphicFramePr>
        <xdr:cNvPr id="3" name="Geometry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38100</xdr:colOff>
          <xdr:row>16</xdr:row>
          <xdr:rowOff>47625</xdr:rowOff>
        </xdr:from>
        <xdr:to>
          <xdr:col>15</xdr:col>
          <xdr:colOff>561975</xdr:colOff>
          <xdr:row>18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PT" sz="1000" b="0" i="0" u="none" strike="noStrike" baseline="0">
                  <a:solidFill>
                    <a:srgbClr val="000000"/>
                  </a:solidFill>
                  <a:latin typeface="Swis721 Lt BT"/>
                </a:rPr>
                <a:t>Scale Charts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53</xdr:row>
          <xdr:rowOff>19050</xdr:rowOff>
        </xdr:from>
        <xdr:to>
          <xdr:col>11</xdr:col>
          <xdr:colOff>590550</xdr:colOff>
          <xdr:row>56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PT" sz="1000" b="0" i="0" u="none" strike="noStrike" baseline="0">
                  <a:solidFill>
                    <a:srgbClr val="000000"/>
                  </a:solidFill>
                  <a:latin typeface="Swis721 Lt BT"/>
                </a:rPr>
                <a:t>Solve for critical surface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34555</xdr:colOff>
      <xdr:row>40</xdr:row>
      <xdr:rowOff>57150</xdr:rowOff>
    </xdr:from>
    <xdr:to>
      <xdr:col>7</xdr:col>
      <xdr:colOff>723900</xdr:colOff>
      <xdr:row>56</xdr:row>
      <xdr:rowOff>114300</xdr:rowOff>
    </xdr:to>
    <xdr:graphicFrame macro="">
      <xdr:nvGraphicFramePr>
        <xdr:cNvPr id="4" name="Wedg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79"/>
  <sheetViews>
    <sheetView tabSelected="1" zoomScaleNormal="100" workbookViewId="0">
      <selection activeCell="S31" sqref="S31"/>
    </sheetView>
  </sheetViews>
  <sheetFormatPr defaultRowHeight="12.75" x14ac:dyDescent="0.2"/>
  <cols>
    <col min="1" max="1" width="2.5703125" customWidth="1"/>
    <col min="2" max="12" width="11.140625" customWidth="1"/>
    <col min="13" max="13" width="2.5703125" customWidth="1"/>
  </cols>
  <sheetData>
    <row r="1" spans="2:16" x14ac:dyDescent="0.2">
      <c r="H1" s="33"/>
      <c r="I1" s="34"/>
      <c r="J1" s="34"/>
      <c r="K1" s="34"/>
      <c r="L1" s="39" t="s">
        <v>66</v>
      </c>
    </row>
    <row r="2" spans="2:16" x14ac:dyDescent="0.2">
      <c r="B2" s="24" t="s">
        <v>16</v>
      </c>
      <c r="H2" s="35"/>
      <c r="I2" s="35" t="s">
        <v>58</v>
      </c>
      <c r="J2" s="37"/>
      <c r="K2" s="37"/>
      <c r="L2" s="37"/>
    </row>
    <row r="3" spans="2:16" x14ac:dyDescent="0.2">
      <c r="B3" t="s">
        <v>57</v>
      </c>
      <c r="H3" s="35"/>
      <c r="I3" s="35" t="s">
        <v>59</v>
      </c>
      <c r="J3" s="37"/>
      <c r="K3" s="37"/>
      <c r="L3" s="37"/>
    </row>
    <row r="4" spans="2:16" x14ac:dyDescent="0.2">
      <c r="B4" t="s">
        <v>17</v>
      </c>
      <c r="H4" s="35"/>
      <c r="I4" s="35" t="s">
        <v>60</v>
      </c>
      <c r="J4" s="37"/>
      <c r="K4" s="37"/>
      <c r="L4" s="37"/>
    </row>
    <row r="5" spans="2:16" x14ac:dyDescent="0.2">
      <c r="B5" s="3" t="s">
        <v>56</v>
      </c>
      <c r="C5" s="3"/>
      <c r="D5" s="3"/>
      <c r="E5" s="3"/>
      <c r="F5" s="3"/>
      <c r="G5" s="3"/>
      <c r="H5" s="36"/>
      <c r="I5" s="36" t="s">
        <v>61</v>
      </c>
      <c r="J5" s="38"/>
      <c r="K5" s="38"/>
      <c r="L5" s="38"/>
    </row>
    <row r="7" spans="2:16" x14ac:dyDescent="0.2">
      <c r="B7" s="20" t="s">
        <v>3</v>
      </c>
      <c r="C7" s="3"/>
      <c r="D7" s="3"/>
      <c r="F7" s="20" t="s">
        <v>20</v>
      </c>
      <c r="G7" s="3"/>
      <c r="H7" s="3"/>
      <c r="I7" s="3"/>
      <c r="J7" s="3"/>
      <c r="K7" s="3"/>
      <c r="L7" s="3"/>
      <c r="O7" s="3" t="s">
        <v>18</v>
      </c>
      <c r="P7" s="3"/>
    </row>
    <row r="8" spans="2:16" x14ac:dyDescent="0.2">
      <c r="B8" t="s">
        <v>0</v>
      </c>
      <c r="C8" s="2">
        <v>4</v>
      </c>
      <c r="D8" t="s">
        <v>4</v>
      </c>
      <c r="O8" s="4" t="s">
        <v>11</v>
      </c>
      <c r="P8" s="4" t="s">
        <v>12</v>
      </c>
    </row>
    <row r="9" spans="2:16" x14ac:dyDescent="0.2">
      <c r="B9" s="1" t="s">
        <v>1</v>
      </c>
      <c r="C9" s="2">
        <v>45</v>
      </c>
      <c r="D9" t="s">
        <v>5</v>
      </c>
      <c r="O9" s="14" t="s">
        <v>19</v>
      </c>
    </row>
    <row r="10" spans="2:16" x14ac:dyDescent="0.2">
      <c r="O10" s="4">
        <v>0</v>
      </c>
      <c r="P10" s="4">
        <v>0</v>
      </c>
    </row>
    <row r="11" spans="2:16" x14ac:dyDescent="0.2">
      <c r="B11" s="20" t="s">
        <v>6</v>
      </c>
      <c r="C11" s="3"/>
      <c r="D11" s="3"/>
      <c r="O11" s="11">
        <f>O10+(C8*TAN(PI()/2-RADIANS(C9)))</f>
        <v>3.9999999999999996</v>
      </c>
      <c r="P11" s="4">
        <f>P10-C8</f>
        <v>-4</v>
      </c>
    </row>
    <row r="12" spans="2:16" ht="14.25" x14ac:dyDescent="0.2">
      <c r="B12" s="1" t="s">
        <v>7</v>
      </c>
      <c r="C12" s="2">
        <v>20</v>
      </c>
      <c r="D12" t="s">
        <v>21</v>
      </c>
      <c r="O12" t="s">
        <v>27</v>
      </c>
    </row>
    <row r="13" spans="2:16" x14ac:dyDescent="0.2">
      <c r="B13" t="s">
        <v>8</v>
      </c>
      <c r="C13" s="2">
        <v>30</v>
      </c>
      <c r="D13" t="s">
        <v>5</v>
      </c>
      <c r="O13" s="12">
        <f>O11</f>
        <v>3.9999999999999996</v>
      </c>
      <c r="P13" s="12">
        <f>P11</f>
        <v>-4</v>
      </c>
    </row>
    <row r="14" spans="2:16" x14ac:dyDescent="0.2">
      <c r="B14" s="1" t="s">
        <v>2</v>
      </c>
      <c r="C14" s="2">
        <v>14</v>
      </c>
      <c r="D14" t="s">
        <v>5</v>
      </c>
      <c r="O14" s="12">
        <f>G36</f>
        <v>8.2326465101712021</v>
      </c>
      <c r="P14" s="12">
        <f>G37</f>
        <v>2.3606733993749454</v>
      </c>
    </row>
    <row r="16" spans="2:16" x14ac:dyDescent="0.2">
      <c r="B16" s="20" t="s">
        <v>9</v>
      </c>
      <c r="C16" s="3"/>
      <c r="D16" s="3"/>
    </row>
    <row r="17" spans="2:12" x14ac:dyDescent="0.2">
      <c r="B17" s="4" t="s">
        <v>10</v>
      </c>
      <c r="C17" s="4" t="s">
        <v>11</v>
      </c>
      <c r="D17" s="4" t="s">
        <v>12</v>
      </c>
    </row>
    <row r="18" spans="2:12" x14ac:dyDescent="0.2">
      <c r="B18" s="5" t="s">
        <v>14</v>
      </c>
      <c r="C18" s="5" t="s">
        <v>13</v>
      </c>
      <c r="D18" s="5" t="s">
        <v>13</v>
      </c>
    </row>
    <row r="19" spans="2:12" x14ac:dyDescent="0.2">
      <c r="B19" s="4" t="s">
        <v>15</v>
      </c>
      <c r="C19" s="7">
        <v>0</v>
      </c>
      <c r="D19" s="7">
        <v>0</v>
      </c>
    </row>
    <row r="20" spans="2:12" x14ac:dyDescent="0.2">
      <c r="B20" s="4">
        <v>1</v>
      </c>
      <c r="C20" s="6">
        <v>20</v>
      </c>
      <c r="D20" s="41">
        <f>C20*TAN(RADIANS(16))</f>
        <v>5.734907715176158</v>
      </c>
    </row>
    <row r="21" spans="2:12" x14ac:dyDescent="0.2">
      <c r="B21" s="4">
        <v>2</v>
      </c>
      <c r="C21" s="6"/>
      <c r="D21" s="6"/>
    </row>
    <row r="22" spans="2:12" x14ac:dyDescent="0.2">
      <c r="B22" s="4">
        <v>3</v>
      </c>
      <c r="C22" s="6"/>
      <c r="D22" s="6"/>
    </row>
    <row r="23" spans="2:12" x14ac:dyDescent="0.2">
      <c r="B23" s="4">
        <v>4</v>
      </c>
      <c r="C23" s="6"/>
      <c r="D23" s="6"/>
    </row>
    <row r="24" spans="2:12" x14ac:dyDescent="0.2">
      <c r="B24" s="4">
        <v>5</v>
      </c>
      <c r="C24" s="6"/>
      <c r="D24" s="6"/>
    </row>
    <row r="25" spans="2:12" x14ac:dyDescent="0.2">
      <c r="B25" s="4">
        <v>6</v>
      </c>
      <c r="C25" s="6"/>
      <c r="D25" s="6"/>
    </row>
    <row r="26" spans="2:12" x14ac:dyDescent="0.2">
      <c r="B26" s="4">
        <v>7</v>
      </c>
      <c r="C26" s="6"/>
      <c r="D26" s="6"/>
    </row>
    <row r="27" spans="2:12" x14ac:dyDescent="0.2">
      <c r="B27" s="4">
        <v>8</v>
      </c>
      <c r="C27" s="6"/>
      <c r="D27" s="6"/>
    </row>
    <row r="28" spans="2:12" x14ac:dyDescent="0.2">
      <c r="B28" s="4">
        <v>9</v>
      </c>
      <c r="C28" s="6"/>
      <c r="D28" s="6"/>
    </row>
    <row r="29" spans="2:12" x14ac:dyDescent="0.2">
      <c r="B29" s="4">
        <v>10</v>
      </c>
      <c r="C29" s="6"/>
      <c r="D29" s="6"/>
    </row>
    <row r="31" spans="2:12" x14ac:dyDescent="0.2">
      <c r="B31" s="20" t="s">
        <v>26</v>
      </c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2:12" x14ac:dyDescent="0.2">
      <c r="B32" s="27"/>
      <c r="C32" s="27"/>
      <c r="D32" s="27"/>
    </row>
    <row r="33" spans="2:17" x14ac:dyDescent="0.2">
      <c r="B33" s="3" t="s">
        <v>33</v>
      </c>
      <c r="C33" s="3"/>
      <c r="D33" s="3"/>
      <c r="F33" s="19" t="s">
        <v>34</v>
      </c>
      <c r="G33" s="3"/>
      <c r="H33" s="15"/>
      <c r="J33" s="3" t="s">
        <v>36</v>
      </c>
      <c r="K33" s="3"/>
      <c r="L33" s="3"/>
    </row>
    <row r="34" spans="2:17" ht="15" x14ac:dyDescent="0.25">
      <c r="B34" s="17" t="s">
        <v>22</v>
      </c>
      <c r="C34" s="25">
        <v>56.358617343809954</v>
      </c>
      <c r="D34" t="s">
        <v>5</v>
      </c>
      <c r="F34" s="14" t="s">
        <v>31</v>
      </c>
      <c r="G34" s="9">
        <f>O11+MAX(C19:C29)</f>
        <v>24</v>
      </c>
      <c r="H34" t="s">
        <v>4</v>
      </c>
      <c r="J34" s="14" t="s">
        <v>23</v>
      </c>
      <c r="K34" s="9">
        <f>SUMPRODUCT(B46:B57-B45:B56,C45:C56+C46:C57)/2</f>
        <v>21.186639819092296</v>
      </c>
      <c r="L34" s="16" t="s">
        <v>38</v>
      </c>
    </row>
    <row r="35" spans="2:17" ht="14.25" x14ac:dyDescent="0.25">
      <c r="F35" s="18" t="s">
        <v>32</v>
      </c>
      <c r="G35" s="9">
        <f>MAX(C19:C29)*TAN(RADIANS(C34))-C8</f>
        <v>26.055301731859799</v>
      </c>
      <c r="H35" t="s">
        <v>4</v>
      </c>
      <c r="J35" s="14" t="s">
        <v>24</v>
      </c>
      <c r="K35" s="10">
        <f>K34*C12</f>
        <v>423.7327963818459</v>
      </c>
      <c r="L35" s="16" t="s">
        <v>28</v>
      </c>
    </row>
    <row r="36" spans="2:17" ht="14.25" x14ac:dyDescent="0.25">
      <c r="B36" s="15" t="s">
        <v>35</v>
      </c>
      <c r="C36" s="5"/>
      <c r="F36" s="14" t="s">
        <v>29</v>
      </c>
      <c r="G36" s="9">
        <f>IP_4(C19:C29,D19:D29,B39:B40,C39:C40,1,1)</f>
        <v>8.2326465101712021</v>
      </c>
      <c r="H36" s="16" t="s">
        <v>4</v>
      </c>
      <c r="J36" s="14" t="s">
        <v>25</v>
      </c>
      <c r="K36" s="28">
        <f>K35*SIN(RADIANS(C34-C13))/(SIN(RADIANS(C9+C34-C13-C14)))</f>
        <v>223.4183421831986</v>
      </c>
      <c r="L36" s="16" t="s">
        <v>28</v>
      </c>
    </row>
    <row r="37" spans="2:17" ht="14.25" x14ac:dyDescent="0.25">
      <c r="B37" s="4" t="s">
        <v>11</v>
      </c>
      <c r="C37" s="4" t="s">
        <v>12</v>
      </c>
      <c r="F37" s="18" t="s">
        <v>30</v>
      </c>
      <c r="G37" s="9">
        <f>IP_4(C19:C29,D19:D29,B39:B40,C39:C40,2,1)</f>
        <v>2.3606733993749454</v>
      </c>
      <c r="H37" s="16" t="s">
        <v>4</v>
      </c>
      <c r="J37" s="14" t="s">
        <v>65</v>
      </c>
      <c r="K37">
        <f>90-C9+C14</f>
        <v>59</v>
      </c>
      <c r="L37" s="40" t="s">
        <v>5</v>
      </c>
    </row>
    <row r="38" spans="2:17" ht="14.25" x14ac:dyDescent="0.25">
      <c r="B38" s="21" t="s">
        <v>13</v>
      </c>
      <c r="C38" s="5" t="s">
        <v>13</v>
      </c>
      <c r="J38" s="14" t="s">
        <v>63</v>
      </c>
      <c r="K38" s="10">
        <f>K36*COS(RADIANS(K37))</f>
        <v>115.06895285763035</v>
      </c>
      <c r="L38" s="16" t="s">
        <v>28</v>
      </c>
    </row>
    <row r="39" spans="2:17" ht="14.25" x14ac:dyDescent="0.25">
      <c r="B39" s="13">
        <f>O13</f>
        <v>3.9999999999999996</v>
      </c>
      <c r="C39" s="13">
        <f>P13</f>
        <v>-4</v>
      </c>
      <c r="J39" s="14" t="s">
        <v>64</v>
      </c>
      <c r="K39" s="10">
        <f>K36*SIN(RADIANS(K37))</f>
        <v>191.50689729651322</v>
      </c>
      <c r="L39" s="16" t="s">
        <v>28</v>
      </c>
    </row>
    <row r="40" spans="2:17" x14ac:dyDescent="0.2">
      <c r="B40" s="13">
        <f>G34</f>
        <v>24</v>
      </c>
      <c r="C40" s="13">
        <f>G35</f>
        <v>26.055301731859799</v>
      </c>
      <c r="E40" s="3" t="s">
        <v>42</v>
      </c>
      <c r="F40" s="3"/>
      <c r="G40" s="3"/>
      <c r="H40" s="3"/>
    </row>
    <row r="41" spans="2:17" x14ac:dyDescent="0.2">
      <c r="J41" s="3" t="s">
        <v>39</v>
      </c>
      <c r="K41" s="3"/>
      <c r="L41" s="3"/>
    </row>
    <row r="42" spans="2:17" ht="14.25" x14ac:dyDescent="0.25">
      <c r="B42" s="3" t="s">
        <v>37</v>
      </c>
      <c r="C42" s="3"/>
      <c r="J42" s="26" t="s">
        <v>40</v>
      </c>
      <c r="K42" s="8">
        <f>SUMPRODUCT(B45:B56+B46:B57,B46:B57*C45:C56-B45:B56*C46:C57)/6/K34</f>
        <v>4.0775488367237331</v>
      </c>
      <c r="L42" s="26" t="s">
        <v>4</v>
      </c>
      <c r="O42" s="3" t="s">
        <v>43</v>
      </c>
      <c r="P42" s="3"/>
      <c r="Q42" s="3"/>
    </row>
    <row r="43" spans="2:17" ht="14.25" x14ac:dyDescent="0.25">
      <c r="B43" s="4" t="s">
        <v>11</v>
      </c>
      <c r="C43" s="4" t="s">
        <v>12</v>
      </c>
      <c r="J43" s="26" t="s">
        <v>41</v>
      </c>
      <c r="K43" s="8">
        <f>SUMPRODUCT(C45:C56+C46:C57,C45:C56*B46:B57-C46:C57*B45:B56)/6/K34</f>
        <v>-0.54644220020835133</v>
      </c>
      <c r="L43" s="26" t="s">
        <v>4</v>
      </c>
      <c r="O43" t="s">
        <v>45</v>
      </c>
      <c r="P43" s="8">
        <f>(P14-P13)/(O14-O13)</f>
        <v>1.5027650865929905</v>
      </c>
      <c r="Q43" t="s">
        <v>44</v>
      </c>
    </row>
    <row r="44" spans="2:17" x14ac:dyDescent="0.2">
      <c r="B44" s="21" t="s">
        <v>13</v>
      </c>
      <c r="C44" s="5" t="s">
        <v>13</v>
      </c>
      <c r="O44" s="4" t="s">
        <v>11</v>
      </c>
      <c r="P44" s="4" t="s">
        <v>12</v>
      </c>
    </row>
    <row r="45" spans="2:17" x14ac:dyDescent="0.2">
      <c r="B45" s="22">
        <v>0</v>
      </c>
      <c r="C45" s="7">
        <v>0</v>
      </c>
      <c r="J45" s="3" t="s">
        <v>48</v>
      </c>
      <c r="K45" s="3"/>
      <c r="L45" s="3"/>
      <c r="O45" t="s">
        <v>46</v>
      </c>
    </row>
    <row r="46" spans="2:17" ht="14.25" x14ac:dyDescent="0.25">
      <c r="B46" s="13">
        <f>IF(B44=$G$36,0,IF(B45=$G$36,$B$39,IF(C20&lt;$G$36,C20,$G$36)))</f>
        <v>8.2326465101712021</v>
      </c>
      <c r="C46" s="13">
        <f>IF(B44=$G$36,0,IF(B45=$G$36,$C$39,IF(C20&lt;$G$36,D20,$G$37)))</f>
        <v>2.3606733993749454</v>
      </c>
      <c r="J46" s="26" t="s">
        <v>49</v>
      </c>
      <c r="K46" s="8">
        <f>O50</f>
        <v>2.666666666666667</v>
      </c>
      <c r="L46" s="26" t="s">
        <v>4</v>
      </c>
      <c r="O46" s="12">
        <f>O47-50</f>
        <v>-45.922451163276264</v>
      </c>
      <c r="P46" s="12">
        <f>P47-P43*50</f>
        <v>-75.684696529857874</v>
      </c>
    </row>
    <row r="47" spans="2:17" ht="14.25" x14ac:dyDescent="0.25">
      <c r="B47" s="13">
        <f t="shared" ref="B47:B57" si="0">IF(B46=0,0,IF(B45=$G$36,0,IF(B46=$G$36,$B$39,IF(C21&lt;$G$36,C21,$G$36))))</f>
        <v>3.9999999999999996</v>
      </c>
      <c r="C47" s="23">
        <f t="shared" ref="C47:C57" si="1">IF(B46=0,0,IF(B45=$G$36,0,IF(B46=$G$36,$C$39,IF(C21&lt;$G$36,D21,$G$37))))</f>
        <v>-4</v>
      </c>
      <c r="J47" s="26" t="s">
        <v>50</v>
      </c>
      <c r="K47" s="8">
        <f>P50</f>
        <v>-2.666666666666667</v>
      </c>
      <c r="L47" s="26" t="s">
        <v>4</v>
      </c>
      <c r="O47" s="12">
        <f>K42</f>
        <v>4.0775488367237331</v>
      </c>
      <c r="P47" s="12">
        <f>K43</f>
        <v>-0.54644220020835133</v>
      </c>
    </row>
    <row r="48" spans="2:17" ht="14.25" x14ac:dyDescent="0.25">
      <c r="B48" s="13">
        <f t="shared" si="0"/>
        <v>0</v>
      </c>
      <c r="C48" s="23">
        <f t="shared" si="1"/>
        <v>0</v>
      </c>
      <c r="J48" s="26" t="s">
        <v>52</v>
      </c>
      <c r="K48" s="31">
        <f>C8+K47</f>
        <v>1.333333333333333</v>
      </c>
      <c r="L48" s="26" t="s">
        <v>4</v>
      </c>
      <c r="O48" s="12">
        <f>O47+MAX(C19:C29)</f>
        <v>24.077548836723732</v>
      </c>
      <c r="P48" s="13">
        <f>P47+P43*MAX(C19:C29)</f>
        <v>29.50885953165146</v>
      </c>
    </row>
    <row r="49" spans="2:23" x14ac:dyDescent="0.2">
      <c r="B49" s="13">
        <f t="shared" si="0"/>
        <v>0</v>
      </c>
      <c r="C49" s="23">
        <f t="shared" si="1"/>
        <v>0</v>
      </c>
      <c r="J49" s="29" t="s">
        <v>51</v>
      </c>
      <c r="K49" s="30">
        <f>C8/K48</f>
        <v>3.0000000000000009</v>
      </c>
      <c r="O49" s="14" t="s">
        <v>47</v>
      </c>
      <c r="P49" s="4"/>
    </row>
    <row r="50" spans="2:23" x14ac:dyDescent="0.2">
      <c r="B50" s="13">
        <f t="shared" si="0"/>
        <v>0</v>
      </c>
      <c r="C50" s="23">
        <f t="shared" si="1"/>
        <v>0</v>
      </c>
      <c r="O50" s="12">
        <f>IP_4(O46:O48,P46:P48,O10:O11,P10:P11,1,1)</f>
        <v>2.666666666666667</v>
      </c>
      <c r="P50" s="12">
        <f>IP_4(O46:O48,P46:P48,O10:O11,P10:P11,2,1)</f>
        <v>-2.666666666666667</v>
      </c>
    </row>
    <row r="51" spans="2:23" x14ac:dyDescent="0.2">
      <c r="B51" s="13">
        <f t="shared" si="0"/>
        <v>0</v>
      </c>
      <c r="C51" s="23">
        <f t="shared" si="1"/>
        <v>0</v>
      </c>
      <c r="J51" s="3" t="s">
        <v>54</v>
      </c>
      <c r="K51" s="3"/>
      <c r="L51" s="3"/>
      <c r="O51" s="12">
        <f>IP_4(O46:O48,P46:P48,C19:C29,D19:D29,1,1)</f>
        <v>5.4884310067807993</v>
      </c>
      <c r="P51" s="12">
        <f>IP_4(O46:O48,P46:P48,C19:C29,D19:D29,2,1)</f>
        <v>1.5737822662499625</v>
      </c>
    </row>
    <row r="52" spans="2:23" ht="14.25" x14ac:dyDescent="0.25">
      <c r="B52" s="13">
        <f t="shared" si="0"/>
        <v>0</v>
      </c>
      <c r="C52" s="23">
        <f t="shared" si="1"/>
        <v>0</v>
      </c>
      <c r="J52" s="26" t="s">
        <v>55</v>
      </c>
      <c r="K52" s="31">
        <f>2*K36/(C12*C8^2)</f>
        <v>1.3963646386449913</v>
      </c>
    </row>
    <row r="53" spans="2:23" x14ac:dyDescent="0.2">
      <c r="B53" s="13">
        <f t="shared" si="0"/>
        <v>0</v>
      </c>
      <c r="C53" s="23">
        <f t="shared" si="1"/>
        <v>0</v>
      </c>
    </row>
    <row r="54" spans="2:23" x14ac:dyDescent="0.2">
      <c r="B54" s="13">
        <f t="shared" si="0"/>
        <v>0</v>
      </c>
      <c r="C54" s="23">
        <f t="shared" si="1"/>
        <v>0</v>
      </c>
    </row>
    <row r="55" spans="2:23" x14ac:dyDescent="0.2">
      <c r="B55" s="13">
        <f t="shared" si="0"/>
        <v>0</v>
      </c>
      <c r="C55" s="23">
        <f t="shared" si="1"/>
        <v>0</v>
      </c>
      <c r="W55" t="s">
        <v>62</v>
      </c>
    </row>
    <row r="56" spans="2:23" x14ac:dyDescent="0.2">
      <c r="B56" s="13">
        <f t="shared" si="0"/>
        <v>0</v>
      </c>
      <c r="C56" s="23">
        <f t="shared" si="1"/>
        <v>0</v>
      </c>
    </row>
    <row r="57" spans="2:23" x14ac:dyDescent="0.2">
      <c r="B57" s="21">
        <f t="shared" si="0"/>
        <v>0</v>
      </c>
      <c r="C57" s="21">
        <f t="shared" si="1"/>
        <v>0</v>
      </c>
    </row>
    <row r="58" spans="2:23" x14ac:dyDescent="0.2">
      <c r="B58" s="13"/>
      <c r="C58" s="13"/>
    </row>
    <row r="59" spans="2:23" x14ac:dyDescent="0.2">
      <c r="B59" s="13"/>
      <c r="C59" s="13"/>
    </row>
    <row r="60" spans="2:23" x14ac:dyDescent="0.2">
      <c r="B60" s="32" t="s">
        <v>53</v>
      </c>
      <c r="C60" s="21"/>
      <c r="D60" s="3"/>
      <c r="E60" s="3"/>
      <c r="F60" s="3"/>
      <c r="G60" s="3"/>
      <c r="H60" s="3"/>
      <c r="I60" s="3"/>
      <c r="J60" s="3"/>
      <c r="K60" s="3"/>
      <c r="L60" s="3"/>
    </row>
    <row r="61" spans="2:23" x14ac:dyDescent="0.2">
      <c r="B61" s="13"/>
      <c r="C61" s="13"/>
    </row>
    <row r="62" spans="2:23" x14ac:dyDescent="0.2">
      <c r="B62" s="13"/>
      <c r="C62" s="13"/>
    </row>
    <row r="63" spans="2:23" x14ac:dyDescent="0.2">
      <c r="B63" s="13"/>
      <c r="C63" s="13"/>
    </row>
    <row r="64" spans="2:23" x14ac:dyDescent="0.2">
      <c r="B64" s="13"/>
    </row>
    <row r="65" spans="2:2" x14ac:dyDescent="0.2">
      <c r="B65" s="13"/>
    </row>
    <row r="66" spans="2:2" x14ac:dyDescent="0.2">
      <c r="B66" s="13"/>
    </row>
    <row r="67" spans="2:2" x14ac:dyDescent="0.2">
      <c r="B67" s="13"/>
    </row>
    <row r="68" spans="2:2" x14ac:dyDescent="0.2">
      <c r="B68" s="13"/>
    </row>
    <row r="69" spans="2:2" x14ac:dyDescent="0.2">
      <c r="B69" s="13"/>
    </row>
    <row r="70" spans="2:2" x14ac:dyDescent="0.2">
      <c r="B70" s="13"/>
    </row>
    <row r="71" spans="2:2" x14ac:dyDescent="0.2">
      <c r="B71" s="13"/>
    </row>
    <row r="72" spans="2:2" x14ac:dyDescent="0.2">
      <c r="B72" s="13"/>
    </row>
    <row r="73" spans="2:2" x14ac:dyDescent="0.2">
      <c r="B73" s="13"/>
    </row>
    <row r="74" spans="2:2" x14ac:dyDescent="0.2">
      <c r="B74" s="13"/>
    </row>
    <row r="75" spans="2:2" x14ac:dyDescent="0.2">
      <c r="B75" s="13"/>
    </row>
    <row r="76" spans="2:2" x14ac:dyDescent="0.2">
      <c r="B76" s="13"/>
    </row>
    <row r="77" spans="2:2" x14ac:dyDescent="0.2">
      <c r="B77" s="13"/>
    </row>
    <row r="78" spans="2:2" x14ac:dyDescent="0.2">
      <c r="B78" s="13"/>
    </row>
    <row r="79" spans="2:2" x14ac:dyDescent="0.2">
      <c r="B79" s="13"/>
    </row>
  </sheetData>
  <pageMargins left="0.7" right="0.7" top="0.75" bottom="0.75" header="0.3" footer="0.3"/>
  <pageSetup paperSize="9" scale="64" orientation="portrait" horizontalDpi="0" verticalDpi="0" r:id="rId1"/>
  <rowBreaks count="1" manualBreakCount="1">
    <brk id="58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xMainChart">
                <anchor moveWithCells="1" sizeWithCells="1">
                  <from>
                    <xdr:col>14</xdr:col>
                    <xdr:colOff>38100</xdr:colOff>
                    <xdr:row>16</xdr:row>
                    <xdr:rowOff>47625</xdr:rowOff>
                  </from>
                  <to>
                    <xdr:col>15</xdr:col>
                    <xdr:colOff>561975</xdr:colOff>
                    <xdr:row>18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urfSolve">
                <anchor moveWithCells="1" sizeWithCells="1">
                  <from>
                    <xdr:col>9</xdr:col>
                    <xdr:colOff>57150</xdr:colOff>
                    <xdr:row>53</xdr:row>
                    <xdr:rowOff>19050</xdr:rowOff>
                  </from>
                  <to>
                    <xdr:col>11</xdr:col>
                    <xdr:colOff>590550</xdr:colOff>
                    <xdr:row>56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Correia</dc:creator>
  <cp:lastModifiedBy>André Correia</cp:lastModifiedBy>
  <dcterms:created xsi:type="dcterms:W3CDTF">2017-09-06T16:51:26Z</dcterms:created>
  <dcterms:modified xsi:type="dcterms:W3CDTF">2019-12-17T22:57:51Z</dcterms:modified>
</cp:coreProperties>
</file>